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bk.bwl.net\LEL\Public\Abteilung2\Mitarbeiter\Abele\UadB\2022_Kalkulation_Diversifizierung\162_neu_KTBL_Infodienst\"/>
    </mc:Choice>
  </mc:AlternateContent>
  <bookViews>
    <workbookView xWindow="0" yWindow="0" windowWidth="19200" windowHeight="6555"/>
  </bookViews>
  <sheets>
    <sheet name="Hinweise" sheetId="18" r:id="rId1"/>
    <sheet name="Wirtschaftlichkeit, Kalkulation" sheetId="4" r:id="rId2"/>
    <sheet name="Annahmen" sheetId="16" state="hidden" r:id="rId3"/>
    <sheet name="Annahmen " sheetId="20" r:id="rId4"/>
    <sheet name="162_UadB (Bsp)" sheetId="2" state="hidden" r:id="rId5"/>
    <sheet name="Annahmen162_UadB (Bsp)" sheetId="3" state="hidden" r:id="rId6"/>
  </sheets>
  <definedNames>
    <definedName name="_Order1" hidden="1">255</definedName>
    <definedName name="_Order2" hidden="1">255</definedName>
    <definedName name="a" localSheetId="4" hidden="1">{"Mineraldünger",#N/A,FALSE,"Mineraldünger";"Tierhaltung",#N/A,FALSE,"Tierhaltung";#N/A,#N/A,FALSE,"N-Bindung Leguminosen(Neu)";"PflanzlicheProdukte",#N/A,FALSE,"Pflanzliche Produkte"}</definedName>
    <definedName name="a" localSheetId="1" hidden="1">{"Mineraldünger",#N/A,FALSE,"Mineraldünger";"Tierhaltung",#N/A,FALSE,"Tierhaltung";#N/A,#N/A,FALSE,"N-Bindung Leguminosen(Neu)";"PflanzlicheProdukte",#N/A,FALSE,"Pflanzliche Produkte"}</definedName>
    <definedName name="a" hidden="1">{"Mineraldünger",#N/A,FALSE,"Mineraldünger";"Tierhaltung",#N/A,FALSE,"Tierhaltung";#N/A,#N/A,FALSE,"N-Bindung Leguminosen(Neu)";"PflanzlicheProdukte",#N/A,FALSE,"Pflanzliche Produkte"}</definedName>
    <definedName name="aa">#REF!</definedName>
    <definedName name="ab">#REF!</definedName>
    <definedName name="ac">#REF!</definedName>
    <definedName name="ad">#REF!</definedName>
    <definedName name="ae">#REF!</definedName>
    <definedName name="af">#REF!</definedName>
    <definedName name="ag">#REF!</definedName>
    <definedName name="ah">#REF!</definedName>
    <definedName name="ai">#REF!</definedName>
    <definedName name="ak">#REF!</definedName>
    <definedName name="al">#REF!</definedName>
    <definedName name="am">#REF!</definedName>
    <definedName name="an">#REF!</definedName>
    <definedName name="ao">#REF!</definedName>
    <definedName name="ap">#REF!</definedName>
    <definedName name="aq">#REF!</definedName>
    <definedName name="aqgh" localSheetId="4" hidden="1">{"Mineraldünger",#N/A,FALSE,"Mineraldünger";"Tierhaltung",#N/A,FALSE,"Tierhaltung";#N/A,#N/A,FALSE,"N-Bindung Leguminosen(Neu)";"PflanzlicheProdukte",#N/A,FALSE,"Pflanzliche Produkte"}</definedName>
    <definedName name="aqgh" localSheetId="1" hidden="1">{"Mineraldünger",#N/A,FALSE,"Mineraldünger";"Tierhaltung",#N/A,FALSE,"Tierhaltung";#N/A,#N/A,FALSE,"N-Bindung Leguminosen(Neu)";"PflanzlicheProdukte",#N/A,FALSE,"Pflanzliche Produkte"}</definedName>
    <definedName name="aqgh" hidden="1">{"Mineraldünger",#N/A,FALSE,"Mineraldünger";"Tierhaltung",#N/A,FALSE,"Tierhaltung";#N/A,#N/A,FALSE,"N-Bindung Leguminosen(Neu)";"PflanzlicheProdukte",#N/A,FALSE,"Pflanzliche Produkte"}</definedName>
    <definedName name="bbbmm" localSheetId="4" hidden="1">{#N/A,#N/A,FALSE,"B1";#N/A,#N/A,FALSE,"B2";#N/A,#N/A,FALSE,"B3";#N/A,#N/A,FALSE,"B4";#N/A,#N/A,FALSE,"B5";#N/A,#N/A,FALSE,"B6";#N/A,#N/A,FALSE,"B7";#N/A,#N/A,FALSE,"B8";#N/A,#N/A,FALSE,"B9";#N/A,#N/A,FALSE,"B10"}</definedName>
    <definedName name="bbbmm" localSheetId="1" hidden="1">{#N/A,#N/A,FALSE,"B1";#N/A,#N/A,FALSE,"B2";#N/A,#N/A,FALSE,"B3";#N/A,#N/A,FALSE,"B4";#N/A,#N/A,FALSE,"B5";#N/A,#N/A,FALSE,"B6";#N/A,#N/A,FALSE,"B7";#N/A,#N/A,FALSE,"B8";#N/A,#N/A,FALSE,"B9";#N/A,#N/A,FALSE,"B10"}</definedName>
    <definedName name="bbbmm" hidden="1">{#N/A,#N/A,FALSE,"B1";#N/A,#N/A,FALSE,"B2";#N/A,#N/A,FALSE,"B3";#N/A,#N/A,FALSE,"B4";#N/A,#N/A,FALSE,"B5";#N/A,#N/A,FALSE,"B6";#N/A,#N/A,FALSE,"B7";#N/A,#N/A,FALSE,"B8";#N/A,#N/A,FALSE,"B9";#N/A,#N/A,FALSE,"B10"}</definedName>
    <definedName name="d" localSheetId="4" hidden="1">{#N/A,#N/A,FALSE,"B1";#N/A,#N/A,FALSE,"B2";#N/A,#N/A,FALSE,"B3";#N/A,#N/A,FALSE,"B4";#N/A,#N/A,FALSE,"B5";#N/A,#N/A,FALSE,"B6";#N/A,#N/A,FALSE,"B7";#N/A,#N/A,FALSE,"B8";#N/A,#N/A,FALSE,"B9";#N/A,#N/A,FALSE,"B10"}</definedName>
    <definedName name="d" localSheetId="1" hidden="1">{#N/A,#N/A,FALSE,"B1";#N/A,#N/A,FALSE,"B2";#N/A,#N/A,FALSE,"B3";#N/A,#N/A,FALSE,"B4";#N/A,#N/A,FALSE,"B5";#N/A,#N/A,FALSE,"B6";#N/A,#N/A,FALSE,"B7";#N/A,#N/A,FALSE,"B8";#N/A,#N/A,FALSE,"B9";#N/A,#N/A,FALSE,"B10"}</definedName>
    <definedName name="d" hidden="1">{#N/A,#N/A,FALSE,"B1";#N/A,#N/A,FALSE,"B2";#N/A,#N/A,FALSE,"B3";#N/A,#N/A,FALSE,"B4";#N/A,#N/A,FALSE,"B5";#N/A,#N/A,FALSE,"B6";#N/A,#N/A,FALSE,"B7";#N/A,#N/A,FALSE,"B8";#N/A,#N/A,FALSE,"B9";#N/A,#N/A,FALSE,"B10"}</definedName>
    <definedName name="_xlnm.Print_Area" localSheetId="4">'162_UadB (Bsp)'!$A$1:$K$61</definedName>
    <definedName name="_xlnm.Print_Area" localSheetId="1">'Wirtschaftlichkeit, Kalkulation'!$A$1:$K$127</definedName>
    <definedName name="eeeeeee" localSheetId="4" hidden="1">{#N/A,#N/A,FALSE,"B1";#N/A,#N/A,FALSE,"B2";#N/A,#N/A,FALSE,"B3";#N/A,#N/A,FALSE,"B4";#N/A,#N/A,FALSE,"B5";#N/A,#N/A,FALSE,"B6";#N/A,#N/A,FALSE,"B7";#N/A,#N/A,FALSE,"B8";#N/A,#N/A,FALSE,"B9";#N/A,#N/A,FALSE,"B10"}</definedName>
    <definedName name="eeeeeee" localSheetId="1" hidden="1">{#N/A,#N/A,FALSE,"B1";#N/A,#N/A,FALSE,"B2";#N/A,#N/A,FALSE,"B3";#N/A,#N/A,FALSE,"B4";#N/A,#N/A,FALSE,"B5";#N/A,#N/A,FALSE,"B6";#N/A,#N/A,FALSE,"B7";#N/A,#N/A,FALSE,"B8";#N/A,#N/A,FALSE,"B9";#N/A,#N/A,FALSE,"B10"}</definedName>
    <definedName name="eeeeeee" hidden="1">{#N/A,#N/A,FALSE,"B1";#N/A,#N/A,FALSE,"B2";#N/A,#N/A,FALSE,"B3";#N/A,#N/A,FALSE,"B4";#N/A,#N/A,FALSE,"B5";#N/A,#N/A,FALSE,"B6";#N/A,#N/A,FALSE,"B7";#N/A,#N/A,FALSE,"B8";#N/A,#N/A,FALSE,"B9";#N/A,#N/A,FALSE,"B10"}</definedName>
    <definedName name="Ende01" localSheetId="4">'162_UadB (Bsp)'!#REF!</definedName>
    <definedName name="Ende01" localSheetId="1">#REF!</definedName>
    <definedName name="Ende01">#REF!</definedName>
    <definedName name="Ende02" localSheetId="4">'162_UadB (Bsp)'!#REF!</definedName>
    <definedName name="Ende02" localSheetId="1">#REF!</definedName>
    <definedName name="Ende02">#REF!</definedName>
    <definedName name="Ende03" localSheetId="4">'162_UadB (Bsp)'!#REF!</definedName>
    <definedName name="Ende03" localSheetId="1">#REF!</definedName>
    <definedName name="Ende03">#REF!</definedName>
    <definedName name="Ende04" localSheetId="4">'162_UadB (Bsp)'!#REF!</definedName>
    <definedName name="Ende04" localSheetId="1">#REF!</definedName>
    <definedName name="Ende04">#REF!</definedName>
    <definedName name="Ende05" localSheetId="4">'162_UadB (Bsp)'!#REF!</definedName>
    <definedName name="Ende05" localSheetId="1">#REF!</definedName>
    <definedName name="Ende05">#REF!</definedName>
    <definedName name="Ende06" localSheetId="4">'162_UadB (Bsp)'!$A$61</definedName>
    <definedName name="Ende06" localSheetId="1">#REF!</definedName>
    <definedName name="Ende06">#REF!</definedName>
    <definedName name="f">#REF!</definedName>
    <definedName name="gr">#REF!</definedName>
    <definedName name="ka">#REF!</definedName>
    <definedName name="kb">#REF!</definedName>
    <definedName name="kc">#REF!</definedName>
    <definedName name="kd">#REF!</definedName>
    <definedName name="ke">#REF!</definedName>
    <definedName name="kf">#REF!</definedName>
    <definedName name="kh">#REF!</definedName>
    <definedName name="ki">#REF!</definedName>
    <definedName name="kk">#REF!</definedName>
    <definedName name="kkkkkkk" localSheetId="4" hidden="1">{"Mineraldünger",#N/A,FALSE,"Mineraldünger";"Tierhaltung",#N/A,FALSE,"Tierhaltung";#N/A,#N/A,FALSE,"N-Bindung Leguminosen(Neu)";"PflanzlicheProdukte",#N/A,FALSE,"Pflanzliche Produkte"}</definedName>
    <definedName name="kkkkkkk" localSheetId="1" hidden="1">{"Mineraldünger",#N/A,FALSE,"Mineraldünger";"Tierhaltung",#N/A,FALSE,"Tierhaltung";#N/A,#N/A,FALSE,"N-Bindung Leguminosen(Neu)";"PflanzlicheProdukte",#N/A,FALSE,"Pflanzliche Produkte"}</definedName>
    <definedName name="kkkkkkk" hidden="1">{"Mineraldünger",#N/A,FALSE,"Mineraldünger";"Tierhaltung",#N/A,FALSE,"Tierhaltung";#N/A,#N/A,FALSE,"N-Bindung Leguminosen(Neu)";"PflanzlicheProdukte",#N/A,FALSE,"Pflanzliche Produkte"}</definedName>
    <definedName name="kl">#REF!</definedName>
    <definedName name="km">#REF!</definedName>
    <definedName name="kn">#REF!</definedName>
    <definedName name="ko">#REF!</definedName>
    <definedName name="kp">#REF!</definedName>
    <definedName name="kq">#REF!</definedName>
    <definedName name="lll" localSheetId="4" hidden="1">{#N/A,#N/A,FALSE,"B1";#N/A,#N/A,FALSE,"B2";#N/A,#N/A,FALSE,"B3";#N/A,#N/A,FALSE,"B4";#N/A,#N/A,FALSE,"B5";#N/A,#N/A,FALSE,"B6";#N/A,#N/A,FALSE,"B7";#N/A,#N/A,FALSE,"B8";#N/A,#N/A,FALSE,"B9";#N/A,#N/A,FALSE,"B10"}</definedName>
    <definedName name="lll" localSheetId="1" hidden="1">{#N/A,#N/A,FALSE,"B1";#N/A,#N/A,FALSE,"B2";#N/A,#N/A,FALSE,"B3";#N/A,#N/A,FALSE,"B4";#N/A,#N/A,FALSE,"B5";#N/A,#N/A,FALSE,"B6";#N/A,#N/A,FALSE,"B7";#N/A,#N/A,FALSE,"B8";#N/A,#N/A,FALSE,"B9";#N/A,#N/A,FALSE,"B10"}</definedName>
    <definedName name="lll" hidden="1">{#N/A,#N/A,FALSE,"B1";#N/A,#N/A,FALSE,"B2";#N/A,#N/A,FALSE,"B3";#N/A,#N/A,FALSE,"B4";#N/A,#N/A,FALSE,"B5";#N/A,#N/A,FALSE,"B6";#N/A,#N/A,FALSE,"B7";#N/A,#N/A,FALSE,"B8";#N/A,#N/A,FALSE,"B9";#N/A,#N/A,FALSE,"B10"}</definedName>
    <definedName name="OLE_LINK1" localSheetId="0">Hinweise!$A$2</definedName>
    <definedName name="P" localSheetId="4" hidden="1">{#N/A,#N/A,FALSE,"B1";#N/A,#N/A,FALSE,"B2";#N/A,#N/A,FALSE,"B3";#N/A,#N/A,FALSE,"B4";#N/A,#N/A,FALSE,"B5";#N/A,#N/A,FALSE,"B6";#N/A,#N/A,FALSE,"B7";#N/A,#N/A,FALSE,"B8";#N/A,#N/A,FALSE,"B9";#N/A,#N/A,FALSE,"B10"}</definedName>
    <definedName name="P" localSheetId="1" hidden="1">{#N/A,#N/A,FALSE,"B1";#N/A,#N/A,FALSE,"B2";#N/A,#N/A,FALSE,"B3";#N/A,#N/A,FALSE,"B4";#N/A,#N/A,FALSE,"B5";#N/A,#N/A,FALSE,"B6";#N/A,#N/A,FALSE,"B7";#N/A,#N/A,FALSE,"B8";#N/A,#N/A,FALSE,"B9";#N/A,#N/A,FALSE,"B10"}</definedName>
    <definedName name="P" hidden="1">{#N/A,#N/A,FALSE,"B1";#N/A,#N/A,FALSE,"B2";#N/A,#N/A,FALSE,"B3";#N/A,#N/A,FALSE,"B4";#N/A,#N/A,FALSE,"B5";#N/A,#N/A,FALSE,"B6";#N/A,#N/A,FALSE,"B7";#N/A,#N/A,FALSE,"B8";#N/A,#N/A,FALSE,"B9";#N/A,#N/A,FALSE,"B10"}</definedName>
    <definedName name="qqqqqqqq" localSheetId="4" hidden="1">{#N/A,#N/A,FALSE,"B1";#N/A,#N/A,FALSE,"B2";#N/A,#N/A,FALSE,"B3";#N/A,#N/A,FALSE,"B4";#N/A,#N/A,FALSE,"B5";#N/A,#N/A,FALSE,"B6";#N/A,#N/A,FALSE,"B7";#N/A,#N/A,FALSE,"B8";#N/A,#N/A,FALSE,"B9";#N/A,#N/A,FALSE,"B10"}</definedName>
    <definedName name="qqqqqqqq" localSheetId="1" hidden="1">{#N/A,#N/A,FALSE,"B1";#N/A,#N/A,FALSE,"B2";#N/A,#N/A,FALSE,"B3";#N/A,#N/A,FALSE,"B4";#N/A,#N/A,FALSE,"B5";#N/A,#N/A,FALSE,"B6";#N/A,#N/A,FALSE,"B7";#N/A,#N/A,FALSE,"B8";#N/A,#N/A,FALSE,"B9";#N/A,#N/A,FALSE,"B10"}</definedName>
    <definedName name="qqqqqqqq" hidden="1">{#N/A,#N/A,FALSE,"B1";#N/A,#N/A,FALSE,"B2";#N/A,#N/A,FALSE,"B3";#N/A,#N/A,FALSE,"B4";#N/A,#N/A,FALSE,"B5";#N/A,#N/A,FALSE,"B6";#N/A,#N/A,FALSE,"B7";#N/A,#N/A,FALSE,"B8";#N/A,#N/A,FALSE,"B9";#N/A,#N/A,FALSE,"B10"}</definedName>
    <definedName name="Start01" localSheetId="4">'162_UadB (Bsp)'!$A$1</definedName>
    <definedName name="Start01" localSheetId="1">#REF!</definedName>
    <definedName name="Start01">#REF!</definedName>
    <definedName name="Start02" localSheetId="4">'162_UadB (Bsp)'!#REF!</definedName>
    <definedName name="Start02" localSheetId="1">#REF!</definedName>
    <definedName name="Start02">#REF!</definedName>
    <definedName name="Start03" localSheetId="4">'162_UadB (Bsp)'!#REF!</definedName>
    <definedName name="Start03" localSheetId="1">#REF!</definedName>
    <definedName name="Start03">#REF!</definedName>
    <definedName name="Start04" localSheetId="4">'162_UadB (Bsp)'!#REF!</definedName>
    <definedName name="Start04" localSheetId="1">#REF!</definedName>
    <definedName name="Start04">#REF!</definedName>
    <definedName name="Start05" localSheetId="4">'162_UadB (Bsp)'!#REF!</definedName>
    <definedName name="Start05" localSheetId="1">#REF!</definedName>
    <definedName name="Start05">#REF!</definedName>
    <definedName name="Start06" localSheetId="4">'162_UadB (Bsp)'!#REF!</definedName>
    <definedName name="Start06" localSheetId="1">#REF!</definedName>
    <definedName name="Start06">#REF!</definedName>
    <definedName name="sw" localSheetId="4" hidden="1">{#N/A,#N/A,FALSE,"B1";#N/A,#N/A,FALSE,"B2";#N/A,#N/A,FALSE,"B3";#N/A,#N/A,FALSE,"B4";#N/A,#N/A,FALSE,"B5";#N/A,#N/A,FALSE,"B6";#N/A,#N/A,FALSE,"B7";#N/A,#N/A,FALSE,"B8";#N/A,#N/A,FALSE,"B9";#N/A,#N/A,FALSE,"B10"}</definedName>
    <definedName name="sw" localSheetId="1" hidden="1">{#N/A,#N/A,FALSE,"B1";#N/A,#N/A,FALSE,"B2";#N/A,#N/A,FALSE,"B3";#N/A,#N/A,FALSE,"B4";#N/A,#N/A,FALSE,"B5";#N/A,#N/A,FALSE,"B6";#N/A,#N/A,FALSE,"B7";#N/A,#N/A,FALSE,"B8";#N/A,#N/A,FALSE,"B9";#N/A,#N/A,FALSE,"B10"}</definedName>
    <definedName name="sw" hidden="1">{#N/A,#N/A,FALSE,"B1";#N/A,#N/A,FALSE,"B2";#N/A,#N/A,FALSE,"B3";#N/A,#N/A,FALSE,"B4";#N/A,#N/A,FALSE,"B5";#N/A,#N/A,FALSE,"B6";#N/A,#N/A,FALSE,"B7";#N/A,#N/A,FALSE,"B8";#N/A,#N/A,FALSE,"B9";#N/A,#N/A,FALSE,"B10"}</definedName>
    <definedName name="wrn.Alles._.drucken." localSheetId="4" hidden="1">{#N/A,#N/A,FALSE,"B1";#N/A,#N/A,FALSE,"B2";#N/A,#N/A,FALSE,"B3";#N/A,#N/A,FALSE,"B4";#N/A,#N/A,FALSE,"B5";#N/A,#N/A,FALSE,"B6";#N/A,#N/A,FALSE,"B7";#N/A,#N/A,FALSE,"B8";#N/A,#N/A,FALSE,"B9";#N/A,#N/A,FALSE,"B10"}</definedName>
    <definedName name="wrn.Alles._.drucken." localSheetId="1" hidden="1">{#N/A,#N/A,FALSE,"B1";#N/A,#N/A,FALSE,"B2";#N/A,#N/A,FALSE,"B3";#N/A,#N/A,FALSE,"B4";#N/A,#N/A,FALSE,"B5";#N/A,#N/A,FALSE,"B6";#N/A,#N/A,FALSE,"B7";#N/A,#N/A,FALSE,"B8";#N/A,#N/A,FALSE,"B9";#N/A,#N/A,FALSE,"B10"}</definedName>
    <definedName name="wrn.Alles._.drucken." hidden="1">{#N/A,#N/A,FALSE,"B1";#N/A,#N/A,FALSE,"B2";#N/A,#N/A,FALSE,"B3";#N/A,#N/A,FALSE,"B4";#N/A,#N/A,FALSE,"B5";#N/A,#N/A,FALSE,"B6";#N/A,#N/A,FALSE,"B7";#N/A,#N/A,FALSE,"B8";#N/A,#N/A,FALSE,"B9";#N/A,#N/A,FALSE,"B10"}</definedName>
    <definedName name="wrn.Tabellen." localSheetId="4" hidden="1">{"Mineraldünger",#N/A,FALSE,"Mineraldünger";"Tierhaltung",#N/A,FALSE,"Tierhaltung";#N/A,#N/A,FALSE,"N-Bindung Leguminosen(Neu)";"PflanzlicheProdukte",#N/A,FALSE,"Pflanzliche Produkte"}</definedName>
    <definedName name="wrn.Tabellen." localSheetId="1" hidden="1">{"Mineraldünger",#N/A,FALSE,"Mineraldünger";"Tierhaltung",#N/A,FALSE,"Tierhaltung";#N/A,#N/A,FALSE,"N-Bindung Leguminosen(Neu)";"PflanzlicheProdukte",#N/A,FALSE,"Pflanzliche Produkte"}</definedName>
    <definedName name="wrn.Tabellen." hidden="1">{"Mineraldünger",#N/A,FALSE,"Mineraldünger";"Tierhaltung",#N/A,FALSE,"Tierhaltung";#N/A,#N/A,FALSE,"N-Bindung Leguminosen(Neu)";"PflanzlicheProdukte",#N/A,FALSE,"Pflanzliche Produkte"}</definedName>
    <definedName name="xxxxxx" localSheetId="4" hidden="1">{#N/A,#N/A,FALSE,"B1";#N/A,#N/A,FALSE,"B2";#N/A,#N/A,FALSE,"B3";#N/A,#N/A,FALSE,"B4";#N/A,#N/A,FALSE,"B5";#N/A,#N/A,FALSE,"B6";#N/A,#N/A,FALSE,"B7";#N/A,#N/A,FALSE,"B8";#N/A,#N/A,FALSE,"B9";#N/A,#N/A,FALSE,"B10"}</definedName>
    <definedName name="xxxxxx" localSheetId="1" hidden="1">{#N/A,#N/A,FALSE,"B1";#N/A,#N/A,FALSE,"B2";#N/A,#N/A,FALSE,"B3";#N/A,#N/A,FALSE,"B4";#N/A,#N/A,FALSE,"B5";#N/A,#N/A,FALSE,"B6";#N/A,#N/A,FALSE,"B7";#N/A,#N/A,FALSE,"B8";#N/A,#N/A,FALSE,"B9";#N/A,#N/A,FALSE,"B10"}</definedName>
    <definedName name="xxxxxx" hidden="1">{#N/A,#N/A,FALSE,"B1";#N/A,#N/A,FALSE,"B2";#N/A,#N/A,FALSE,"B3";#N/A,#N/A,FALSE,"B4";#N/A,#N/A,FALSE,"B5";#N/A,#N/A,FALSE,"B6";#N/A,#N/A,FALSE,"B7";#N/A,#N/A,FALSE,"B8";#N/A,#N/A,FALSE,"B9";#N/A,#N/A,FALSE,"B10"}</definedName>
    <definedName name="ZUIST">#REF!</definedName>
    <definedName name="ZUSTÜCKIST">#REF!</definedName>
  </definedNames>
  <calcPr calcId="162913"/>
</workbook>
</file>

<file path=xl/calcChain.xml><?xml version="1.0" encoding="utf-8"?>
<calcChain xmlns="http://schemas.openxmlformats.org/spreadsheetml/2006/main">
  <c r="O69" i="4" l="1"/>
  <c r="O70" i="4"/>
  <c r="O71" i="4"/>
  <c r="O72" i="4"/>
  <c r="O73" i="4"/>
  <c r="O20" i="4"/>
  <c r="O21" i="4"/>
  <c r="N22" i="4"/>
  <c r="O22" i="4"/>
  <c r="P22" i="4"/>
  <c r="Q22" i="4"/>
  <c r="L115" i="4"/>
  <c r="L116" i="4"/>
  <c r="L117" i="4"/>
  <c r="L118" i="4"/>
  <c r="G51" i="4" l="1"/>
  <c r="I51" i="4" s="1"/>
  <c r="G26" i="4"/>
  <c r="I26" i="4" s="1"/>
  <c r="G27" i="4"/>
  <c r="I27" i="4"/>
  <c r="F34" i="4"/>
  <c r="F38" i="4" s="1"/>
  <c r="I34" i="4"/>
  <c r="F35" i="4"/>
  <c r="I35" i="4"/>
  <c r="F36" i="4"/>
  <c r="I36" i="4"/>
  <c r="F37" i="4"/>
  <c r="I37" i="4"/>
  <c r="D38" i="4"/>
  <c r="D19" i="4"/>
  <c r="D20" i="4" s="1"/>
  <c r="G20" i="4" s="1"/>
  <c r="I20" i="4" s="1"/>
  <c r="C22" i="4"/>
  <c r="E22" i="4"/>
  <c r="G22" i="4" s="1"/>
  <c r="H22" i="4"/>
  <c r="H23" i="4" s="1"/>
  <c r="G23" i="4"/>
  <c r="I10" i="4"/>
  <c r="G10" i="4" s="1"/>
  <c r="I11" i="4"/>
  <c r="G11" i="4" s="1"/>
  <c r="I12" i="4"/>
  <c r="G12" i="4" s="1"/>
  <c r="I13" i="4"/>
  <c r="G13" i="4" s="1"/>
  <c r="I14" i="4"/>
  <c r="G14" i="4" s="1"/>
  <c r="I15" i="4"/>
  <c r="G24" i="4"/>
  <c r="I24" i="4" s="1"/>
  <c r="G25" i="4"/>
  <c r="I25" i="4" s="1"/>
  <c r="F71" i="4" l="1"/>
  <c r="G19" i="4"/>
  <c r="I19" i="4" s="1"/>
  <c r="G54" i="4"/>
  <c r="I23" i="4"/>
  <c r="I22" i="4"/>
  <c r="J12" i="4"/>
  <c r="J15" i="4"/>
  <c r="J24" i="4" l="1"/>
  <c r="J21" i="4" s="1"/>
  <c r="J27" i="4"/>
  <c r="J30" i="4" s="1"/>
  <c r="J29" i="4" l="1"/>
  <c r="D16" i="16"/>
  <c r="D17" i="16"/>
  <c r="C18" i="16"/>
  <c r="D18" i="16" s="1"/>
  <c r="E18" i="16"/>
  <c r="F18" i="16"/>
  <c r="G102" i="4" l="1"/>
  <c r="J113" i="4" l="1"/>
  <c r="J114" i="4"/>
  <c r="J115" i="4"/>
  <c r="J116" i="4"/>
  <c r="J112" i="4"/>
  <c r="F39" i="4" l="1"/>
  <c r="I39" i="4" s="1"/>
  <c r="G123" i="4" l="1"/>
  <c r="F123" i="4"/>
  <c r="D92" i="4"/>
  <c r="H92" i="4" s="1"/>
  <c r="E71" i="4"/>
  <c r="E72" i="4"/>
  <c r="E94" i="4" s="1"/>
  <c r="E73" i="4"/>
  <c r="E95" i="4" s="1"/>
  <c r="E74" i="4"/>
  <c r="E96" i="4" s="1"/>
  <c r="E70" i="4"/>
  <c r="G49" i="4" s="1"/>
  <c r="I92" i="4"/>
  <c r="I93" i="4"/>
  <c r="I94" i="4"/>
  <c r="I95" i="4"/>
  <c r="I96" i="4"/>
  <c r="D93" i="4"/>
  <c r="H93" i="4" s="1"/>
  <c r="D94" i="4"/>
  <c r="H94" i="4" s="1"/>
  <c r="D95" i="4"/>
  <c r="H95" i="4" s="1"/>
  <c r="D96" i="4"/>
  <c r="H96" i="4" s="1"/>
  <c r="D113" i="4"/>
  <c r="D114" i="4"/>
  <c r="D115" i="4"/>
  <c r="D116" i="4"/>
  <c r="D112" i="4"/>
  <c r="C113" i="4"/>
  <c r="C114" i="4"/>
  <c r="C115" i="4"/>
  <c r="C116" i="4"/>
  <c r="C112" i="4"/>
  <c r="D82" i="4"/>
  <c r="D83" i="4"/>
  <c r="D84" i="4"/>
  <c r="D85" i="4"/>
  <c r="D81" i="4"/>
  <c r="C92" i="4"/>
  <c r="C93" i="4"/>
  <c r="C94" i="4"/>
  <c r="C95" i="4"/>
  <c r="C96" i="4"/>
  <c r="B93" i="4"/>
  <c r="B94" i="4"/>
  <c r="B95" i="4"/>
  <c r="B96" i="4"/>
  <c r="B92" i="4"/>
  <c r="G105" i="4"/>
  <c r="I102" i="4"/>
  <c r="B113" i="4"/>
  <c r="B114" i="4"/>
  <c r="B115" i="4"/>
  <c r="B116" i="4"/>
  <c r="B112" i="4"/>
  <c r="I53" i="4" l="1"/>
  <c r="E92" i="4"/>
  <c r="L114" i="4" s="1"/>
  <c r="L119" i="4" s="1"/>
  <c r="G100" i="4"/>
  <c r="E93" i="4"/>
  <c r="H64" i="4"/>
  <c r="E64" i="4"/>
  <c r="C64" i="4"/>
  <c r="B64" i="4"/>
  <c r="B62" i="4"/>
  <c r="G126" i="4"/>
  <c r="I123" i="4"/>
  <c r="H113" i="4"/>
  <c r="H114" i="4"/>
  <c r="H115" i="4"/>
  <c r="H116" i="4"/>
  <c r="H112" i="4"/>
  <c r="I113" i="4"/>
  <c r="I114" i="4"/>
  <c r="I115" i="4"/>
  <c r="I116" i="4"/>
  <c r="I112" i="4"/>
  <c r="B83" i="4"/>
  <c r="C83" i="4"/>
  <c r="F83" i="4" s="1"/>
  <c r="F114" i="4" s="1"/>
  <c r="B84" i="4"/>
  <c r="C84" i="4"/>
  <c r="F84" i="4" s="1"/>
  <c r="F115" i="4" s="1"/>
  <c r="B85" i="4"/>
  <c r="C85" i="4"/>
  <c r="F85" i="4" s="1"/>
  <c r="F116" i="4" s="1"/>
  <c r="J81" i="4"/>
  <c r="C82" i="4"/>
  <c r="F82" i="4" s="1"/>
  <c r="F113" i="4" s="1"/>
  <c r="C81" i="4"/>
  <c r="F81" i="4" s="1"/>
  <c r="F112" i="4" l="1"/>
  <c r="I104" i="4"/>
  <c r="J82" i="4"/>
  <c r="I82" i="4" s="1"/>
  <c r="J83" i="4"/>
  <c r="I83" i="4" s="1"/>
  <c r="J84" i="4"/>
  <c r="I84" i="4" s="1"/>
  <c r="J85" i="4"/>
  <c r="I85" i="4" s="1"/>
  <c r="C70" i="4" l="1"/>
  <c r="B82" i="4"/>
  <c r="B81" i="4"/>
  <c r="B71" i="4"/>
  <c r="C71" i="4"/>
  <c r="B72" i="4"/>
  <c r="C72" i="4"/>
  <c r="F72" i="4" s="1"/>
  <c r="B73" i="4"/>
  <c r="C73" i="4"/>
  <c r="B74" i="4"/>
  <c r="C74" i="4"/>
  <c r="B70" i="4"/>
  <c r="H70" i="4"/>
  <c r="H71" i="4"/>
  <c r="H72" i="4"/>
  <c r="H73" i="4"/>
  <c r="H74" i="4"/>
  <c r="H81" i="4"/>
  <c r="H82" i="4"/>
  <c r="H83" i="4"/>
  <c r="H84" i="4"/>
  <c r="H85" i="4"/>
  <c r="F93" i="4" l="1"/>
  <c r="F94" i="4"/>
  <c r="F74" i="4"/>
  <c r="F96" i="4" s="1"/>
  <c r="F73" i="4"/>
  <c r="F95" i="4" s="1"/>
  <c r="F70" i="4"/>
  <c r="F92" i="4" l="1"/>
  <c r="F11" i="2"/>
  <c r="G11" i="2" s="1"/>
  <c r="F12" i="2"/>
  <c r="G12" i="2" s="1"/>
  <c r="I12" i="2" s="1"/>
  <c r="H12" i="2"/>
  <c r="H13" i="2" s="1"/>
  <c r="F13" i="2"/>
  <c r="G13" i="2" s="1"/>
  <c r="E14" i="2"/>
  <c r="E27" i="2" s="1"/>
  <c r="E15" i="2"/>
  <c r="E28" i="2" s="1"/>
  <c r="E17" i="2"/>
  <c r="G18" i="2"/>
  <c r="I18" i="2"/>
  <c r="G19" i="2"/>
  <c r="I19" i="2"/>
  <c r="G20" i="2"/>
  <c r="I20" i="2"/>
  <c r="H25" i="2"/>
  <c r="G26" i="2"/>
  <c r="I26" i="2" s="1"/>
  <c r="E29" i="2"/>
  <c r="G38" i="2"/>
  <c r="J36" i="2" s="1"/>
  <c r="I38" i="2"/>
  <c r="G39" i="2"/>
  <c r="I39" i="2" s="1"/>
  <c r="H39" i="2"/>
  <c r="G40" i="2"/>
  <c r="H40" i="2"/>
  <c r="I40" i="2"/>
  <c r="G41" i="2"/>
  <c r="I41" i="2" s="1"/>
  <c r="H41" i="2"/>
  <c r="I42" i="2"/>
  <c r="I43" i="2"/>
  <c r="I44" i="2"/>
  <c r="I47" i="2"/>
  <c r="I55" i="2"/>
  <c r="G58" i="2"/>
  <c r="E13" i="2"/>
  <c r="E23" i="3"/>
  <c r="G26" i="3" s="1"/>
  <c r="H26" i="3" s="1"/>
  <c r="H30" i="3" s="1"/>
  <c r="H31" i="3" s="1"/>
  <c r="F52" i="2" s="1"/>
  <c r="H27" i="3"/>
  <c r="H28" i="3"/>
  <c r="H29" i="3"/>
  <c r="G43" i="4"/>
  <c r="G44" i="4"/>
  <c r="E11" i="2"/>
  <c r="E12" i="2"/>
  <c r="G42" i="4"/>
  <c r="G41" i="4"/>
  <c r="I13" i="2" l="1"/>
  <c r="J39" i="2"/>
  <c r="I11" i="2"/>
  <c r="F15" i="2"/>
  <c r="E52" i="2"/>
  <c r="G52" i="2" s="1"/>
  <c r="F24" i="2"/>
  <c r="G24" i="2" s="1"/>
  <c r="I24" i="2" s="1"/>
  <c r="F14" i="2"/>
  <c r="F23" i="2"/>
  <c r="G23" i="2" s="1"/>
  <c r="I57" i="2" l="1"/>
  <c r="I23" i="2"/>
  <c r="G15" i="2"/>
  <c r="I15" i="2" s="1"/>
  <c r="F25" i="2"/>
  <c r="G25" i="2" s="1"/>
  <c r="I25" i="2" s="1"/>
  <c r="F28" i="2"/>
  <c r="G28" i="2" s="1"/>
  <c r="I28" i="2" s="1"/>
  <c r="F27" i="2"/>
  <c r="G27" i="2" s="1"/>
  <c r="I27" i="2" s="1"/>
  <c r="F17" i="2"/>
  <c r="G17" i="2" s="1"/>
  <c r="I17" i="2" s="1"/>
  <c r="F16" i="2"/>
  <c r="G14" i="2"/>
  <c r="J44" i="4" l="1"/>
  <c r="J46" i="4" s="1"/>
  <c r="I14" i="2"/>
  <c r="G16" i="2"/>
  <c r="I16" i="2" s="1"/>
  <c r="F29" i="2"/>
  <c r="G29" i="2" s="1"/>
  <c r="I29" i="2" s="1"/>
  <c r="I52" i="4" l="1"/>
  <c r="J52" i="4" s="1"/>
  <c r="I54" i="4"/>
  <c r="J54" i="4" s="1"/>
  <c r="G74" i="4"/>
  <c r="G96" i="4" s="1"/>
  <c r="G73" i="4"/>
  <c r="G95" i="4" s="1"/>
  <c r="G71" i="4"/>
  <c r="G93" i="4" s="1"/>
  <c r="G72" i="4"/>
  <c r="G94" i="4" s="1"/>
  <c r="G70" i="4"/>
  <c r="G85" i="4"/>
  <c r="E85" i="4" s="1"/>
  <c r="G84" i="4"/>
  <c r="E84" i="4" s="1"/>
  <c r="G82" i="4"/>
  <c r="E82" i="4" s="1"/>
  <c r="G83" i="4"/>
  <c r="E83" i="4" s="1"/>
  <c r="G81" i="4"/>
  <c r="J97" i="4"/>
  <c r="J10" i="2"/>
  <c r="J13" i="2"/>
  <c r="G92" i="4" l="1"/>
  <c r="I70" i="4"/>
  <c r="M69" i="4" s="1"/>
  <c r="G112" i="4"/>
  <c r="E112" i="4" s="1"/>
  <c r="I72" i="4"/>
  <c r="M71" i="4" s="1"/>
  <c r="I74" i="4"/>
  <c r="M73" i="4" s="1"/>
  <c r="I73" i="4"/>
  <c r="M72" i="4" s="1"/>
  <c r="G116" i="4"/>
  <c r="E116" i="4" s="1"/>
  <c r="G115" i="4"/>
  <c r="E115" i="4" s="1"/>
  <c r="I71" i="4"/>
  <c r="M70" i="4" s="1"/>
  <c r="I103" i="4"/>
  <c r="J103" i="4" s="1"/>
  <c r="I105" i="4"/>
  <c r="J105" i="4" s="1"/>
  <c r="G114" i="4"/>
  <c r="E114" i="4" s="1"/>
  <c r="G113" i="4"/>
  <c r="E113" i="4" s="1"/>
  <c r="J118" i="4"/>
  <c r="F30" i="2"/>
  <c r="G30" i="2" s="1"/>
  <c r="J73" i="4" l="1"/>
  <c r="N72" i="4" s="1"/>
  <c r="P72" i="4" s="1"/>
  <c r="J70" i="4"/>
  <c r="N69" i="4" s="1"/>
  <c r="P69" i="4" s="1"/>
  <c r="J74" i="4"/>
  <c r="N73" i="4" s="1"/>
  <c r="P73" i="4" s="1"/>
  <c r="J71" i="4"/>
  <c r="N70" i="4" s="1"/>
  <c r="P70" i="4" s="1"/>
  <c r="J72" i="4"/>
  <c r="N71" i="4" s="1"/>
  <c r="P71" i="4" s="1"/>
  <c r="G121" i="4"/>
  <c r="I125" i="4" s="1"/>
  <c r="I126" i="4" s="1"/>
  <c r="J126" i="4" s="1"/>
  <c r="I124" i="4"/>
  <c r="I30" i="2"/>
  <c r="J26" i="2" s="1"/>
  <c r="J33" i="2" s="1"/>
  <c r="J50" i="2" s="1"/>
  <c r="J22" i="2"/>
  <c r="J32" i="2" s="1"/>
  <c r="J49" i="2" s="1"/>
  <c r="J124" i="4" l="1"/>
  <c r="I58" i="2"/>
  <c r="J58" i="2" s="1"/>
  <c r="I56" i="2"/>
  <c r="J56" i="2" s="1"/>
  <c r="I81" i="4"/>
  <c r="E81" i="4" s="1"/>
</calcChain>
</file>

<file path=xl/comments1.xml><?xml version="1.0" encoding="utf-8"?>
<comments xmlns="http://schemas.openxmlformats.org/spreadsheetml/2006/main">
  <authors>
    <author>EnderleG</author>
  </authors>
  <commentList>
    <comment ref="D27" authorId="0" shapeId="0">
      <text>
        <r>
          <rPr>
            <b/>
            <sz val="8"/>
            <color indexed="81"/>
            <rFont val="Tahoma"/>
            <family val="2"/>
          </rPr>
          <t>EnderleG:</t>
        </r>
        <r>
          <rPr>
            <sz val="8"/>
            <color indexed="81"/>
            <rFont val="Tahoma"/>
            <family val="2"/>
          </rPr>
          <t xml:space="preserve">
% vom Umsatz = Wareneinsatzquote</t>
        </r>
      </text>
    </comment>
    <comment ref="D28" authorId="0" shapeId="0">
      <text>
        <r>
          <rPr>
            <b/>
            <sz val="8"/>
            <color indexed="81"/>
            <rFont val="Tahoma"/>
            <family val="2"/>
          </rPr>
          <t>EnderleG:</t>
        </r>
        <r>
          <rPr>
            <sz val="8"/>
            <color indexed="81"/>
            <rFont val="Tahoma"/>
            <family val="2"/>
          </rPr>
          <t xml:space="preserve">
EnderleG:
% vom Umsatz = Wareneinsatzquote</t>
        </r>
      </text>
    </comment>
    <comment ref="D29" authorId="0" shapeId="0">
      <text>
        <r>
          <rPr>
            <b/>
            <sz val="8"/>
            <color indexed="81"/>
            <rFont val="Tahoma"/>
            <family val="2"/>
          </rPr>
          <t>EnderleG:</t>
        </r>
        <r>
          <rPr>
            <sz val="8"/>
            <color indexed="81"/>
            <rFont val="Tahoma"/>
            <family val="2"/>
          </rPr>
          <t xml:space="preserve">
% vom Umsatz = Wareneinsatzquote</t>
        </r>
      </text>
    </comment>
  </commentList>
</comments>
</file>

<file path=xl/sharedStrings.xml><?xml version="1.0" encoding="utf-8"?>
<sst xmlns="http://schemas.openxmlformats.org/spreadsheetml/2006/main" count="625" uniqueCount="270">
  <si>
    <t>Wirtschaftlichkeitsberechnung für Ferienunterkünfte</t>
  </si>
  <si>
    <t>Unternehmen</t>
  </si>
  <si>
    <t>Ort</t>
  </si>
  <si>
    <t>Wirtschaftsjahr</t>
  </si>
  <si>
    <t>Berater/in</t>
  </si>
  <si>
    <t>Dienststelle</t>
  </si>
  <si>
    <t>alle Preise</t>
  </si>
  <si>
    <t>Anzahl</t>
  </si>
  <si>
    <t>Größe</t>
  </si>
  <si>
    <t>Preis/Tag</t>
  </si>
  <si>
    <t>Belegtage</t>
  </si>
  <si>
    <t>Erlös</t>
  </si>
  <si>
    <t>MwSt</t>
  </si>
  <si>
    <t>Gesamt</t>
  </si>
  <si>
    <t>netto eingeben!</t>
  </si>
  <si>
    <t>Betten</t>
  </si>
  <si>
    <t>m²</t>
  </si>
  <si>
    <t>€</t>
  </si>
  <si>
    <t>T</t>
  </si>
  <si>
    <t>€ (netto)</t>
  </si>
  <si>
    <t>%</t>
  </si>
  <si>
    <t>€ (brutto)</t>
  </si>
  <si>
    <t xml:space="preserve"> Leistungen</t>
  </si>
  <si>
    <t xml:space="preserve"> Variable Kosten</t>
  </si>
  <si>
    <t>Betrag/Einh.
€</t>
  </si>
  <si>
    <t>Anzahl 
Einh.</t>
  </si>
  <si>
    <t xml:space="preserve"> Wäsche</t>
  </si>
  <si>
    <t xml:space="preserve"> Lohn für FremdAK (nicht ständig)</t>
  </si>
  <si>
    <t xml:space="preserve"> Lebensmittel</t>
  </si>
  <si>
    <t xml:space="preserve"> Sonstiges</t>
  </si>
  <si>
    <t xml:space="preserve"> Deckungsbeitrag</t>
  </si>
  <si>
    <t>netto</t>
  </si>
  <si>
    <t>brutto</t>
  </si>
  <si>
    <t>Feste Kosten</t>
  </si>
  <si>
    <t>Anschaffungswert</t>
  </si>
  <si>
    <t>AfA</t>
  </si>
  <si>
    <t>Instandhaltung</t>
  </si>
  <si>
    <t xml:space="preserve"> AfA, Instandhaltung</t>
  </si>
  <si>
    <t>Gebäude</t>
  </si>
  <si>
    <t>Einrichtung</t>
  </si>
  <si>
    <t>Außenbereich</t>
  </si>
  <si>
    <t>Betreuung, Lizenzen u.ä.</t>
  </si>
  <si>
    <t xml:space="preserve"> Versicherungen</t>
  </si>
  <si>
    <t xml:space="preserve"> Werbung</t>
  </si>
  <si>
    <t xml:space="preserve"> Gebühren, Beiträge</t>
  </si>
  <si>
    <t xml:space="preserve"> Lohn FremdAK (ständig)</t>
  </si>
  <si>
    <t>Einkommensbeitrag</t>
  </si>
  <si>
    <t>Akh/Belegtag</t>
  </si>
  <si>
    <t>Akh</t>
  </si>
  <si>
    <t xml:space="preserve"> Arbeitszeit (ohne Fremd-AK)</t>
  </si>
  <si>
    <t>LEL</t>
  </si>
  <si>
    <t>Ferienhäusle 1</t>
  </si>
  <si>
    <t>Ferienhäusle 2</t>
  </si>
  <si>
    <t>Ferienhäusle 3</t>
  </si>
  <si>
    <t>Frühstück</t>
  </si>
  <si>
    <t>Leistungen:</t>
  </si>
  <si>
    <t>Preise</t>
  </si>
  <si>
    <t>Übernachtung</t>
  </si>
  <si>
    <t>je Person 3+4</t>
  </si>
  <si>
    <t>Bettwäsche</t>
  </si>
  <si>
    <t>je Person</t>
  </si>
  <si>
    <t>Belegung</t>
  </si>
  <si>
    <t>April - Oktober Wochenends</t>
  </si>
  <si>
    <t>incl. Ferien</t>
  </si>
  <si>
    <t>Tage</t>
  </si>
  <si>
    <t>Personen</t>
  </si>
  <si>
    <t>durchschn.</t>
  </si>
  <si>
    <t>Lunchpaket</t>
  </si>
  <si>
    <t>Miete Bettwäsche</t>
  </si>
  <si>
    <t>Frühstück 40%</t>
  </si>
  <si>
    <t>Lunch 50%</t>
  </si>
  <si>
    <t>Verkauf Getränke</t>
  </si>
  <si>
    <t>Getränke 50%</t>
  </si>
  <si>
    <t>Müll</t>
  </si>
  <si>
    <t>Arbeitszeit</t>
  </si>
  <si>
    <t>je Wechsel</t>
  </si>
  <si>
    <t>Nächte</t>
  </si>
  <si>
    <t>Wechsel</t>
  </si>
  <si>
    <t>Frühstück incl.Lunch</t>
  </si>
  <si>
    <t>Organisation/Büro täglich</t>
  </si>
  <si>
    <t>Gästebetreuung</t>
  </si>
  <si>
    <t>Gesamtarbeitszeit</t>
  </si>
  <si>
    <t>je Belegtag</t>
  </si>
  <si>
    <t>Beispiel</t>
  </si>
  <si>
    <t>Verweildauer</t>
  </si>
  <si>
    <t>Anz.</t>
  </si>
  <si>
    <t>2% v.Umsatz</t>
  </si>
  <si>
    <t xml:space="preserve"> Strom, Heizung</t>
  </si>
  <si>
    <t xml:space="preserve"> Wasser</t>
  </si>
  <si>
    <t>St.</t>
  </si>
  <si>
    <t xml:space="preserve"> Steuern (z.B. Grundsteuer) </t>
  </si>
  <si>
    <t xml:space="preserve"> Lohn für FremdAK</t>
  </si>
  <si>
    <t>Rentabilität eingesetzte Faktoren (Basis Netto-Einkommensbeitrag)</t>
  </si>
  <si>
    <t>Zins</t>
  </si>
  <si>
    <t>Betrag €</t>
  </si>
  <si>
    <t>€ bzw. %</t>
  </si>
  <si>
    <t xml:space="preserve"> Zinsansatz eingesetztes Eigenkapital</t>
  </si>
  <si>
    <t xml:space="preserve"> =&gt;</t>
  </si>
  <si>
    <t xml:space="preserve">    =&gt; Entlohnung eingesetzte Arbeit   </t>
  </si>
  <si>
    <t>gesamt:</t>
  </si>
  <si>
    <t>oder: Lohnansatz</t>
  </si>
  <si>
    <t>€/Akh</t>
  </si>
  <si>
    <t xml:space="preserve">    =&gt; Verzinsung eingesetztes Eigenkapital   </t>
  </si>
  <si>
    <t>EK / 2</t>
  </si>
  <si>
    <t>weitere Angaben</t>
  </si>
  <si>
    <t xml:space="preserve">   </t>
  </si>
  <si>
    <t xml:space="preserve">Getränkeverkauf </t>
  </si>
  <si>
    <t xml:space="preserve"> FeWo 1</t>
  </si>
  <si>
    <t xml:space="preserve"> FeWo 2</t>
  </si>
  <si>
    <t>Müll, ….</t>
  </si>
  <si>
    <t xml:space="preserve"> Steuern (z.B. Grundsteuer)</t>
  </si>
  <si>
    <t>Anzahl Ferienwohnung</t>
  </si>
  <si>
    <t>Grundpreis I</t>
  </si>
  <si>
    <t>Grundpreis II</t>
  </si>
  <si>
    <t>FeWo II</t>
  </si>
  <si>
    <t xml:space="preserve"> FeWo 3</t>
  </si>
  <si>
    <t xml:space="preserve"> FeWo 4</t>
  </si>
  <si>
    <t xml:space="preserve"> FeWo 5</t>
  </si>
  <si>
    <t>Homepage, Katalog, Annoncen</t>
  </si>
  <si>
    <t xml:space="preserve"> Strom,</t>
  </si>
  <si>
    <t>m³/p/d</t>
  </si>
  <si>
    <t xml:space="preserve"> Wasser, incl. Abw.</t>
  </si>
  <si>
    <t xml:space="preserve"> Zinsansatz eingesetztes Eigenkapital </t>
  </si>
  <si>
    <t>Annahmen für FeWo Irgendwo "Beispiel"</t>
  </si>
  <si>
    <t>Erlöse</t>
  </si>
  <si>
    <t>brutto eingeben!</t>
  </si>
  <si>
    <t>Akh/</t>
  </si>
  <si>
    <t>Belegtag</t>
  </si>
  <si>
    <t>Lohnansatz</t>
  </si>
  <si>
    <t xml:space="preserve"> Heizung </t>
  </si>
  <si>
    <t>beh. Fläche</t>
  </si>
  <si>
    <t>kwh/m²/a</t>
  </si>
  <si>
    <t>Heizkosten als Fixum</t>
  </si>
  <si>
    <t>Wirtschaftlichkeitskalkulation für Ferienunterkünfte</t>
  </si>
  <si>
    <t>Investitionskosten netto</t>
  </si>
  <si>
    <t>incl. Hzg.</t>
  </si>
  <si>
    <t xml:space="preserve"> Arbeitszeit (ohne Fremd-AK), bei alternativen Preisen</t>
  </si>
  <si>
    <t>und alternativen Preisen, Einkommensbeitrag konstant</t>
  </si>
  <si>
    <t>Summe Einnahmen netto</t>
  </si>
  <si>
    <t xml:space="preserve">Preise
 netto </t>
  </si>
  <si>
    <t>Entwicklung des  Einkommensbeitrages durch Preisänderung bei konstanter Auslastung</t>
  </si>
  <si>
    <t>Ges. Kost.</t>
  </si>
  <si>
    <t>Fixkost.</t>
  </si>
  <si>
    <t>kwh/a</t>
  </si>
  <si>
    <t>Verbrauchs-tage</t>
  </si>
  <si>
    <t>kwh/p/d</t>
  </si>
  <si>
    <t xml:space="preserve">Gebäude, Haftpflicht </t>
  </si>
  <si>
    <t>EK/2</t>
  </si>
  <si>
    <t>© LEL, Schwäbisch Gmünd</t>
  </si>
  <si>
    <t>Kosten/p/d</t>
  </si>
  <si>
    <t>Mittelwert</t>
  </si>
  <si>
    <t xml:space="preserve"> Ermittelter Mindestpreis</t>
  </si>
  <si>
    <t>Annahme</t>
  </si>
  <si>
    <t>Differenz</t>
  </si>
  <si>
    <t xml:space="preserve">Abweichungen des ermittelten Mindestpreises vom Annahmepreis </t>
  </si>
  <si>
    <t>Verbrauchs-menge</t>
  </si>
  <si>
    <t>(m²)</t>
  </si>
  <si>
    <t>(€)</t>
  </si>
  <si>
    <t>(€) (netto)</t>
  </si>
  <si>
    <t>(%)</t>
  </si>
  <si>
    <t>(€) (brutto)</t>
  </si>
  <si>
    <t xml:space="preserve">Kosten
 (€) (netto) </t>
  </si>
  <si>
    <t>MwSt
(%)</t>
  </si>
  <si>
    <t>Kosten
(€) (brutto)</t>
  </si>
  <si>
    <t>(€) netto</t>
  </si>
  <si>
    <t>Preis (€) / Einheit</t>
  </si>
  <si>
    <t>Betrag (€)</t>
  </si>
  <si>
    <t>(€) bzw. %</t>
  </si>
  <si>
    <t>(€)/Akh</t>
  </si>
  <si>
    <t>Mindestpreis bei einen Stundenlohn von (€):</t>
  </si>
  <si>
    <t>(€), netto</t>
  </si>
  <si>
    <t>(€), brutto</t>
  </si>
  <si>
    <t>Mindestbelegtage bei einen Stundenlohn von (€):</t>
  </si>
  <si>
    <t>Belegtage bei einen Stundenlohn von (€):</t>
  </si>
  <si>
    <t>Var. Kost. (€)</t>
  </si>
  <si>
    <t>/ Belegtag</t>
  </si>
  <si>
    <t>Fixkosten (€)</t>
  </si>
  <si>
    <t>/ Jahr</t>
  </si>
  <si>
    <t>(€) / WE</t>
  </si>
  <si>
    <t>Preis / Tag</t>
  </si>
  <si>
    <t>Stromverbrauch nach Personen im Haushalt</t>
  </si>
  <si>
    <t>Gebäudetyp</t>
  </si>
  <si>
    <t>Verbrauch in kwh / Jahr bis zu einem Wert von</t>
  </si>
  <si>
    <t>Niedrig</t>
  </si>
  <si>
    <t>Mittel</t>
  </si>
  <si>
    <t>Hoch</t>
  </si>
  <si>
    <t>Haus</t>
  </si>
  <si>
    <t>Wohnung</t>
  </si>
  <si>
    <t>Tabelle: Durchschnittsverbrauch kWh Strom je Person und Jahr</t>
  </si>
  <si>
    <t>Stromverbrauch</t>
  </si>
  <si>
    <t>kWh / Person</t>
  </si>
  <si>
    <t>Ø kWh / Person</t>
  </si>
  <si>
    <t>kWh / Jahr</t>
  </si>
  <si>
    <t>Tabelle: Kosten für Strom je Person und Tag</t>
  </si>
  <si>
    <t>kWh / Person / Jahr</t>
  </si>
  <si>
    <t>kWh / Person / Tag</t>
  </si>
  <si>
    <t>Preis (€) / kWh</t>
  </si>
  <si>
    <t>Kosten (€) / Person / Tag</t>
  </si>
  <si>
    <t>Verbrauch und Kosten für Wasser und Abwasser je Person und Belegtag,
 bzw. Jahresgebühr</t>
  </si>
  <si>
    <t>Verbrauch m³</t>
  </si>
  <si>
    <t>Preis €  / m³</t>
  </si>
  <si>
    <t xml:space="preserve">Kosten € 
/ p / d </t>
  </si>
  <si>
    <t>Grundentgelt
€ / a</t>
  </si>
  <si>
    <t>Niederschlags-
wasser € / m² / a</t>
  </si>
  <si>
    <t>Wasser</t>
  </si>
  <si>
    <t>Abwasser</t>
  </si>
  <si>
    <t>Quelle: destatis 2016 / 2019</t>
  </si>
  <si>
    <t>Energieaufwand für Raumwärme und Warmwasserbereitung</t>
  </si>
  <si>
    <t>Wohnfläche m²</t>
  </si>
  <si>
    <t>Energieträger</t>
  </si>
  <si>
    <t>niedrig</t>
  </si>
  <si>
    <t>mittel</t>
  </si>
  <si>
    <t>erhöht</t>
  </si>
  <si>
    <t>bis zu einem Wert von kwh / Jahr</t>
  </si>
  <si>
    <t>Freistehendes Einfamilienhaus</t>
  </si>
  <si>
    <t>100 - 250</t>
  </si>
  <si>
    <t>Erdgas</t>
  </si>
  <si>
    <t>Heizöl</t>
  </si>
  <si>
    <t>Wärmepumpe</t>
  </si>
  <si>
    <t>Mehrfamilienhaus</t>
  </si>
  <si>
    <t>251 - 500</t>
  </si>
  <si>
    <t>501 - 1000</t>
  </si>
  <si>
    <t>Fernwärme</t>
  </si>
  <si>
    <t>Verändert nach Heizspiegel für Deutschland 2019, Gebäude ab Baujahr 2002</t>
  </si>
  <si>
    <t>Tabelle: Kosten unterschiedlicher Energieträger, inklusive aller Steuern</t>
  </si>
  <si>
    <t>Preis € /</t>
  </si>
  <si>
    <t>Einheit</t>
  </si>
  <si>
    <t>Energie /</t>
  </si>
  <si>
    <t xml:space="preserve"> kWh</t>
  </si>
  <si>
    <t>Strom</t>
  </si>
  <si>
    <t>kWh</t>
  </si>
  <si>
    <t>l</t>
  </si>
  <si>
    <t>m³</t>
  </si>
  <si>
    <t>Flüssiggas</t>
  </si>
  <si>
    <t>Holzpellets, w20</t>
  </si>
  <si>
    <t>kg</t>
  </si>
  <si>
    <t>Hackschnitzel, w30</t>
  </si>
  <si>
    <t>Brennholz, hart, 33 cm</t>
  </si>
  <si>
    <t>Brennholz, weich, 33 cm</t>
  </si>
  <si>
    <t>Quellen: destatis, Heizspiegel, Technologie- und Förderzentrum (TFZ Bayern), 2018</t>
  </si>
  <si>
    <t xml:space="preserve">Tabelle: Baukosten für Neubauten nach Bruttrauminhalt (BRI) bzw. Wohnfläche </t>
  </si>
  <si>
    <t>Baumaßnahme Neubau</t>
  </si>
  <si>
    <t>Gesamtkosten</t>
  </si>
  <si>
    <t>davon Baukosten inklusiv</t>
  </si>
  <si>
    <t>Installation</t>
  </si>
  <si>
    <t>davon Baunebenkosten</t>
  </si>
  <si>
    <t>davon Kosten für Außen-</t>
  </si>
  <si>
    <t>anlagen</t>
  </si>
  <si>
    <t xml:space="preserve">Quelle: Eigene Befragung und Recherche, LEL 2018 </t>
  </si>
  <si>
    <t>Kosten / m² Wohnfläche (€)</t>
  </si>
  <si>
    <t>von</t>
  </si>
  <si>
    <t>bis</t>
  </si>
  <si>
    <t>Ø</t>
  </si>
  <si>
    <t>Tabelle: Baukosten für Umbau nach Wohnfläche</t>
  </si>
  <si>
    <t>Baumaßnahme Umbau</t>
  </si>
  <si>
    <t>davon Baukosten incl. Installation</t>
  </si>
  <si>
    <r>
      <t>davon Kosten für Außenanlagen*</t>
    </r>
    <r>
      <rPr>
        <sz val="8"/>
        <color theme="1"/>
        <rFont val="Arial"/>
        <family val="2"/>
      </rPr>
      <t>alle Maßnahmen</t>
    </r>
  </si>
  <si>
    <t>davon Kosten für Außenanlagen*</t>
  </si>
  <si>
    <t>getätigte Investition</t>
  </si>
  <si>
    <t>*Aufgrund geringer Datenbasis sind die Zahlen nur eingeschränkt belastbar; dienen jedoch als Orientierungswert. Bezogen auf neu entstandene Wohnfläche, Bestandsflächen nicht berücksichtigt</t>
  </si>
  <si>
    <t>Fördersatz</t>
  </si>
  <si>
    <t>Investitionsbetrag</t>
  </si>
  <si>
    <t>Eigenkapital</t>
  </si>
  <si>
    <t>MwSt (%)</t>
  </si>
  <si>
    <t>Fremdkapital</t>
  </si>
  <si>
    <t>Summe</t>
  </si>
  <si>
    <t>Sonstige Festkosten</t>
  </si>
  <si>
    <t>Zinssatz FK</t>
  </si>
  <si>
    <t>Strom-verbrauch</t>
  </si>
  <si>
    <t>z. B. Umbau Ferienwohnung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</si>
</sst>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0.00\ &quot;€&quot;;[Red]\-#,##0.00\ &quot;€&quot;"/>
    <numFmt numFmtId="164" formatCode="#,##0__"/>
    <numFmt numFmtId="165" formatCode="#,##0.00\ ;[Red]\-#,##0.00\ \ "/>
    <numFmt numFmtId="166" formatCode="#,##0.00__"/>
    <numFmt numFmtId="167" formatCode="#,##0__;[Red]\-#,##0__;"/>
    <numFmt numFmtId="168" formatCode="0.00\ %"/>
    <numFmt numFmtId="169" formatCode="0\ ;[Red]\-0\ ;"/>
    <numFmt numFmtId="170" formatCode="#,##0.00_ ;[Red]\-#,##0.00\ "/>
    <numFmt numFmtId="171" formatCode="#,##0.00%\ ;[Red]\-#,##0.00%\ ;"/>
    <numFmt numFmtId="172" formatCode="#,##0.00\ ;[Red]\-#,##0.00\ ;"/>
    <numFmt numFmtId="173" formatCode="#,##0.00\ &quot;€&quot;"/>
  </numFmts>
  <fonts count="26">
    <font>
      <sz val="10"/>
      <name val="Arial"/>
    </font>
    <font>
      <sz val="10"/>
      <color theme="1"/>
      <name val="Arial"/>
      <family val="2"/>
    </font>
    <font>
      <sz val="10"/>
      <name val="Arial"/>
      <family val="2"/>
    </font>
    <font>
      <sz val="11"/>
      <name val="Arial"/>
      <family val="2"/>
    </font>
    <font>
      <b/>
      <sz val="16"/>
      <name val="Arial"/>
      <family val="2"/>
    </font>
    <font>
      <b/>
      <sz val="18"/>
      <name val="Arial"/>
      <family val="2"/>
    </font>
    <font>
      <b/>
      <sz val="9"/>
      <name val="Arial"/>
      <family val="2"/>
    </font>
    <font>
      <b/>
      <sz val="11"/>
      <name val="Arial"/>
      <family val="2"/>
    </font>
    <font>
      <b/>
      <sz val="12"/>
      <name val="Arial"/>
      <family val="2"/>
    </font>
    <font>
      <sz val="9"/>
      <name val="Arial"/>
      <family val="2"/>
    </font>
    <font>
      <b/>
      <sz val="14"/>
      <name val="Arial"/>
      <family val="2"/>
    </font>
    <font>
      <sz val="9"/>
      <name val="Arial Narrow"/>
      <family val="2"/>
    </font>
    <font>
      <sz val="10"/>
      <name val="Arial"/>
      <family val="2"/>
    </font>
    <font>
      <sz val="8"/>
      <name val="Arial"/>
      <family val="2"/>
    </font>
    <font>
      <b/>
      <sz val="10"/>
      <name val="Arial"/>
      <family val="2"/>
    </font>
    <font>
      <sz val="8"/>
      <color indexed="81"/>
      <name val="Tahoma"/>
      <family val="2"/>
    </font>
    <font>
      <b/>
      <sz val="8"/>
      <color indexed="81"/>
      <name val="Tahoma"/>
      <family val="2"/>
    </font>
    <font>
      <sz val="11"/>
      <color rgb="FFFF0000"/>
      <name val="Arial"/>
      <family val="2"/>
    </font>
    <font>
      <b/>
      <sz val="11"/>
      <color rgb="FFFF0000"/>
      <name val="Arial"/>
      <family val="2"/>
    </font>
    <font>
      <b/>
      <sz val="14"/>
      <color rgb="FFFF0000"/>
      <name val="Arial"/>
      <family val="2"/>
    </font>
    <font>
      <sz val="14"/>
      <color theme="1"/>
      <name val="Arial"/>
      <family val="2"/>
    </font>
    <font>
      <sz val="11"/>
      <color theme="1"/>
      <name val="Arial"/>
      <family val="2"/>
    </font>
    <font>
      <sz val="11"/>
      <color rgb="FF000000"/>
      <name val="Arial"/>
      <family val="2"/>
    </font>
    <font>
      <sz val="9"/>
      <color rgb="FF000000"/>
      <name val="Arial"/>
      <family val="2"/>
    </font>
    <font>
      <sz val="9"/>
      <color theme="1"/>
      <name val="Arial"/>
      <family val="2"/>
    </font>
    <font>
      <sz val="8"/>
      <color theme="1"/>
      <name val="Arial"/>
      <family val="2"/>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theme="0"/>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s>
  <borders count="137">
    <border>
      <left/>
      <right/>
      <top/>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double">
        <color indexed="64"/>
      </top>
      <bottom/>
      <diagonal/>
    </border>
    <border>
      <left style="medium">
        <color indexed="64"/>
      </left>
      <right style="double">
        <color indexed="64"/>
      </right>
      <top style="double">
        <color indexed="64"/>
      </top>
      <bottom style="medium">
        <color indexed="64"/>
      </bottom>
      <diagonal/>
    </border>
    <border>
      <left style="medium">
        <color indexed="64"/>
      </left>
      <right/>
      <top/>
      <bottom style="double">
        <color indexed="64"/>
      </bottom>
      <diagonal/>
    </border>
    <border>
      <left style="medium">
        <color indexed="64"/>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right/>
      <top style="medium">
        <color indexed="64"/>
      </top>
      <bottom style="hair">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704">
    <xf numFmtId="0" fontId="0" fillId="0" borderId="0" xfId="0"/>
    <xf numFmtId="166" fontId="3" fillId="0" borderId="0" xfId="0" applyNumberFormat="1" applyFont="1" applyAlignment="1" applyProtection="1">
      <alignment vertical="center"/>
    </xf>
    <xf numFmtId="166" fontId="4" fillId="0" borderId="0" xfId="0" applyNumberFormat="1" applyFont="1" applyAlignment="1" applyProtection="1">
      <alignment vertical="center"/>
    </xf>
    <xf numFmtId="166" fontId="5" fillId="0" borderId="0" xfId="0" applyNumberFormat="1" applyFont="1" applyAlignment="1" applyProtection="1">
      <alignment vertical="center"/>
    </xf>
    <xf numFmtId="166" fontId="5" fillId="2" borderId="0" xfId="0" applyNumberFormat="1" applyFont="1" applyFill="1" applyAlignment="1" applyProtection="1">
      <alignment vertical="center"/>
    </xf>
    <xf numFmtId="166" fontId="3" fillId="3" borderId="1" xfId="0" applyNumberFormat="1" applyFont="1" applyFill="1" applyBorder="1" applyAlignment="1" applyProtection="1">
      <alignment vertical="center"/>
      <protection locked="0"/>
    </xf>
    <xf numFmtId="166" fontId="3" fillId="2" borderId="1" xfId="0" applyNumberFormat="1" applyFont="1" applyFill="1" applyBorder="1" applyAlignment="1" applyProtection="1">
      <alignment vertical="center"/>
    </xf>
    <xf numFmtId="166" fontId="3" fillId="0" borderId="1" xfId="0" applyNumberFormat="1" applyFont="1" applyBorder="1" applyAlignment="1" applyProtection="1">
      <alignment vertical="center"/>
    </xf>
    <xf numFmtId="0" fontId="3" fillId="3" borderId="1" xfId="0" applyNumberFormat="1" applyFont="1" applyFill="1" applyBorder="1" applyAlignment="1" applyProtection="1">
      <alignment vertical="center"/>
      <protection locked="0"/>
    </xf>
    <xf numFmtId="166" fontId="3" fillId="0" borderId="0" xfId="0" applyNumberFormat="1" applyFont="1" applyAlignment="1" applyProtection="1">
      <alignment vertical="top"/>
    </xf>
    <xf numFmtId="166" fontId="6" fillId="0" borderId="0" xfId="0" applyNumberFormat="1" applyFont="1" applyAlignment="1" applyProtection="1">
      <alignment vertical="top"/>
    </xf>
    <xf numFmtId="166" fontId="6" fillId="0" borderId="0" xfId="0" applyNumberFormat="1" applyFont="1" applyAlignment="1" applyProtection="1">
      <alignment horizontal="right" vertical="top"/>
    </xf>
    <xf numFmtId="166" fontId="6" fillId="0" borderId="0" xfId="0" applyNumberFormat="1" applyFont="1" applyAlignment="1" applyProtection="1">
      <alignment horizontal="right" vertical="center"/>
    </xf>
    <xf numFmtId="166" fontId="7" fillId="4" borderId="2" xfId="0" applyNumberFormat="1" applyFont="1" applyFill="1" applyBorder="1" applyAlignment="1" applyProtection="1">
      <alignment horizontal="center" vertical="center"/>
    </xf>
    <xf numFmtId="166" fontId="3" fillId="0" borderId="3" xfId="0" applyNumberFormat="1" applyFont="1" applyBorder="1" applyAlignment="1" applyProtection="1">
      <alignment horizontal="center" vertical="center"/>
    </xf>
    <xf numFmtId="166" fontId="3" fillId="0" borderId="4" xfId="0" applyNumberFormat="1" applyFont="1" applyBorder="1" applyAlignment="1" applyProtection="1">
      <alignment horizontal="center" vertical="center"/>
    </xf>
    <xf numFmtId="166" fontId="3" fillId="0" borderId="5" xfId="0" applyNumberFormat="1" applyFont="1" applyBorder="1" applyAlignment="1" applyProtection="1">
      <alignment horizontal="center" vertical="center"/>
    </xf>
    <xf numFmtId="166" fontId="7" fillId="4" borderId="6" xfId="0" applyNumberFormat="1" applyFont="1" applyFill="1" applyBorder="1" applyAlignment="1" applyProtection="1">
      <alignment horizontal="center" vertical="center"/>
    </xf>
    <xf numFmtId="166" fontId="3" fillId="0" borderId="7" xfId="0" applyNumberFormat="1" applyFont="1" applyBorder="1" applyAlignment="1" applyProtection="1">
      <alignment horizontal="center" vertical="center"/>
    </xf>
    <xf numFmtId="166" fontId="3" fillId="0" borderId="8" xfId="0" applyNumberFormat="1" applyFont="1" applyBorder="1" applyAlignment="1" applyProtection="1">
      <alignment horizontal="center" vertical="center"/>
    </xf>
    <xf numFmtId="166" fontId="3" fillId="0" borderId="9" xfId="0" applyNumberFormat="1" applyFont="1" applyBorder="1" applyAlignment="1" applyProtection="1">
      <alignment horizontal="center" vertical="center"/>
    </xf>
    <xf numFmtId="166" fontId="8" fillId="0" borderId="10" xfId="0" applyNumberFormat="1" applyFont="1" applyBorder="1" applyAlignment="1" applyProtection="1">
      <alignment vertical="center"/>
    </xf>
    <xf numFmtId="166" fontId="8" fillId="0" borderId="11" xfId="0" applyNumberFormat="1" applyFont="1" applyBorder="1" applyAlignment="1" applyProtection="1">
      <alignment horizontal="center" vertical="center"/>
    </xf>
    <xf numFmtId="166" fontId="3" fillId="0" borderId="11" xfId="0" applyNumberFormat="1" applyFont="1" applyBorder="1" applyAlignment="1" applyProtection="1">
      <alignment horizontal="center" vertical="center"/>
    </xf>
    <xf numFmtId="166" fontId="3" fillId="0" borderId="11" xfId="0" applyNumberFormat="1" applyFont="1" applyBorder="1" applyAlignment="1" applyProtection="1">
      <alignment vertical="center"/>
    </xf>
    <xf numFmtId="164" fontId="3" fillId="0" borderId="11" xfId="0" applyNumberFormat="1" applyFont="1" applyBorder="1" applyAlignment="1" applyProtection="1">
      <alignment vertical="center"/>
    </xf>
    <xf numFmtId="164" fontId="3" fillId="0" borderId="12" xfId="0" applyNumberFormat="1" applyFont="1" applyBorder="1" applyAlignment="1" applyProtection="1">
      <alignment vertical="center"/>
    </xf>
    <xf numFmtId="164" fontId="3" fillId="0" borderId="1" xfId="0" applyNumberFormat="1" applyFont="1" applyBorder="1" applyAlignment="1" applyProtection="1">
      <alignment vertical="center"/>
    </xf>
    <xf numFmtId="167" fontId="8" fillId="0" borderId="13" xfId="0" applyNumberFormat="1" applyFont="1" applyBorder="1" applyAlignment="1" applyProtection="1">
      <alignment vertical="center" shrinkToFit="1"/>
    </xf>
    <xf numFmtId="166" fontId="3" fillId="3" borderId="14" xfId="0" applyNumberFormat="1" applyFont="1" applyFill="1" applyBorder="1" applyAlignment="1" applyProtection="1">
      <alignment vertical="center"/>
      <protection locked="0"/>
    </xf>
    <xf numFmtId="1" fontId="3" fillId="5" borderId="15" xfId="0" applyNumberFormat="1" applyFont="1" applyFill="1" applyBorder="1" applyAlignment="1" applyProtection="1">
      <alignment horizontal="center" vertical="center"/>
      <protection locked="0"/>
    </xf>
    <xf numFmtId="166" fontId="3" fillId="5" borderId="15" xfId="0" applyNumberFormat="1" applyFont="1" applyFill="1" applyBorder="1" applyAlignment="1" applyProtection="1">
      <alignment horizontal="center" vertical="center"/>
      <protection locked="0"/>
    </xf>
    <xf numFmtId="164" fontId="3" fillId="5" borderId="15" xfId="0" applyNumberFormat="1" applyFont="1" applyFill="1" applyBorder="1" applyAlignment="1" applyProtection="1">
      <alignment vertical="center"/>
      <protection locked="0"/>
    </xf>
    <xf numFmtId="167" fontId="3" fillId="0" borderId="15" xfId="0" applyNumberFormat="1" applyFont="1" applyBorder="1" applyAlignment="1" applyProtection="1">
      <alignment vertical="center"/>
    </xf>
    <xf numFmtId="166" fontId="3" fillId="3" borderId="15" xfId="0" applyNumberFormat="1" applyFont="1" applyFill="1" applyBorder="1" applyAlignment="1" applyProtection="1">
      <alignment vertical="center"/>
      <protection locked="0"/>
    </xf>
    <xf numFmtId="164" fontId="3" fillId="0" borderId="16" xfId="0" applyNumberFormat="1" applyFont="1" applyBorder="1" applyAlignment="1" applyProtection="1">
      <alignment horizontal="center" vertical="center"/>
    </xf>
    <xf numFmtId="166" fontId="3" fillId="3" borderId="17" xfId="0" applyNumberFormat="1" applyFont="1" applyFill="1" applyBorder="1" applyAlignment="1" applyProtection="1">
      <alignment vertical="center"/>
      <protection locked="0"/>
    </xf>
    <xf numFmtId="1" fontId="3" fillId="5" borderId="18" xfId="0" applyNumberFormat="1" applyFont="1" applyFill="1" applyBorder="1" applyAlignment="1" applyProtection="1">
      <alignment horizontal="center" vertical="center"/>
      <protection locked="0"/>
    </xf>
    <xf numFmtId="166" fontId="3" fillId="5" borderId="18" xfId="0" applyNumberFormat="1" applyFont="1" applyFill="1" applyBorder="1" applyAlignment="1" applyProtection="1">
      <alignment horizontal="center" vertical="center"/>
      <protection locked="0"/>
    </xf>
    <xf numFmtId="167" fontId="3" fillId="0" borderId="18" xfId="0" applyNumberFormat="1" applyFont="1" applyBorder="1" applyAlignment="1" applyProtection="1">
      <alignment vertical="center"/>
    </xf>
    <xf numFmtId="166" fontId="3" fillId="3" borderId="18" xfId="0" applyNumberFormat="1" applyFont="1" applyFill="1" applyBorder="1" applyAlignment="1" applyProtection="1">
      <alignment vertical="center" shrinkToFit="1"/>
      <protection locked="0"/>
    </xf>
    <xf numFmtId="167" fontId="8" fillId="0" borderId="19" xfId="0" applyNumberFormat="1" applyFont="1" applyBorder="1" applyAlignment="1" applyProtection="1">
      <alignment vertical="center" shrinkToFit="1"/>
    </xf>
    <xf numFmtId="164" fontId="3" fillId="0" borderId="16" xfId="0" applyNumberFormat="1" applyFont="1" applyBorder="1" applyAlignment="1" applyProtection="1">
      <alignment vertical="center"/>
    </xf>
    <xf numFmtId="1" fontId="3" fillId="5" borderId="20" xfId="0" applyNumberFormat="1" applyFont="1" applyFill="1" applyBorder="1" applyAlignment="1" applyProtection="1">
      <alignment horizontal="center" vertical="center"/>
      <protection locked="0"/>
    </xf>
    <xf numFmtId="166" fontId="3" fillId="5" borderId="20" xfId="0" applyNumberFormat="1" applyFont="1" applyFill="1" applyBorder="1" applyAlignment="1" applyProtection="1">
      <alignment horizontal="center" vertical="center"/>
      <protection locked="0"/>
    </xf>
    <xf numFmtId="166" fontId="3" fillId="5" borderId="20" xfId="0" applyNumberFormat="1" applyFont="1" applyFill="1" applyBorder="1" applyAlignment="1" applyProtection="1">
      <alignment vertical="center"/>
      <protection locked="0"/>
    </xf>
    <xf numFmtId="164" fontId="3" fillId="5" borderId="20" xfId="0" applyNumberFormat="1" applyFont="1" applyFill="1" applyBorder="1" applyAlignment="1" applyProtection="1">
      <alignment vertical="center"/>
      <protection locked="0"/>
    </xf>
    <xf numFmtId="166" fontId="3" fillId="3" borderId="20" xfId="0" applyNumberFormat="1" applyFont="1" applyFill="1" applyBorder="1" applyAlignment="1" applyProtection="1">
      <alignment vertical="center"/>
      <protection locked="0"/>
    </xf>
    <xf numFmtId="1" fontId="3" fillId="5" borderId="21" xfId="0" applyNumberFormat="1" applyFont="1" applyFill="1" applyBorder="1" applyAlignment="1" applyProtection="1">
      <alignment horizontal="left" vertical="center"/>
      <protection locked="0"/>
    </xf>
    <xf numFmtId="166" fontId="3" fillId="2" borderId="22" xfId="0" applyNumberFormat="1" applyFont="1" applyFill="1" applyBorder="1" applyAlignment="1" applyProtection="1">
      <alignment horizontal="center" vertical="center"/>
    </xf>
    <xf numFmtId="166" fontId="3" fillId="2" borderId="23" xfId="0" applyNumberFormat="1" applyFont="1" applyFill="1" applyBorder="1" applyAlignment="1" applyProtection="1">
      <alignment horizontal="center" vertical="center"/>
    </xf>
    <xf numFmtId="167" fontId="3" fillId="0" borderId="20" xfId="0" applyNumberFormat="1" applyFont="1" applyBorder="1" applyAlignment="1" applyProtection="1">
      <alignment vertical="center"/>
    </xf>
    <xf numFmtId="166" fontId="3" fillId="5" borderId="6" xfId="0" applyNumberFormat="1" applyFont="1" applyFill="1" applyBorder="1" applyAlignment="1" applyProtection="1">
      <alignment horizontal="left" vertical="center"/>
      <protection locked="0"/>
    </xf>
    <xf numFmtId="166" fontId="3" fillId="2" borderId="24" xfId="0" applyNumberFormat="1" applyFont="1" applyFill="1" applyBorder="1" applyAlignment="1" applyProtection="1">
      <alignment horizontal="center" vertical="center"/>
    </xf>
    <xf numFmtId="166" fontId="3" fillId="2" borderId="25" xfId="0" applyNumberFormat="1" applyFont="1" applyFill="1" applyBorder="1" applyAlignment="1" applyProtection="1">
      <alignment horizontal="center" vertical="center"/>
    </xf>
    <xf numFmtId="166" fontId="3" fillId="5" borderId="7" xfId="0" applyNumberFormat="1" applyFont="1" applyFill="1" applyBorder="1" applyAlignment="1" applyProtection="1">
      <alignment vertical="center"/>
      <protection locked="0"/>
    </xf>
    <xf numFmtId="164" fontId="3" fillId="5" borderId="7" xfId="0" applyNumberFormat="1" applyFont="1" applyFill="1" applyBorder="1" applyAlignment="1" applyProtection="1">
      <alignment vertical="center"/>
      <protection locked="0"/>
    </xf>
    <xf numFmtId="167" fontId="3" fillId="0" borderId="7" xfId="0" applyNumberFormat="1" applyFont="1" applyBorder="1" applyAlignment="1" applyProtection="1">
      <alignment vertical="center"/>
    </xf>
    <xf numFmtId="166" fontId="3" fillId="3" borderId="7" xfId="0" applyNumberFormat="1" applyFont="1" applyFill="1" applyBorder="1" applyAlignment="1" applyProtection="1">
      <alignment vertical="center"/>
      <protection locked="0"/>
    </xf>
    <xf numFmtId="164" fontId="3" fillId="0" borderId="9" xfId="0" applyNumberFormat="1" applyFont="1" applyBorder="1" applyAlignment="1" applyProtection="1">
      <alignment vertical="center"/>
    </xf>
    <xf numFmtId="166" fontId="8" fillId="0" borderId="26" xfId="0" applyNumberFormat="1" applyFont="1" applyBorder="1" applyAlignment="1" applyProtection="1">
      <alignment vertical="center"/>
    </xf>
    <xf numFmtId="166" fontId="8" fillId="0" borderId="11" xfId="0" applyNumberFormat="1" applyFont="1" applyBorder="1" applyAlignment="1" applyProtection="1">
      <alignment vertical="center"/>
    </xf>
    <xf numFmtId="166" fontId="9" fillId="0" borderId="27" xfId="0" applyNumberFormat="1" applyFont="1" applyBorder="1" applyAlignment="1" applyProtection="1">
      <alignment horizontal="center" vertical="center" wrapText="1"/>
    </xf>
    <xf numFmtId="167" fontId="8" fillId="0" borderId="28" xfId="0" applyNumberFormat="1" applyFont="1" applyBorder="1" applyAlignment="1" applyProtection="1">
      <alignment vertical="center"/>
    </xf>
    <xf numFmtId="166" fontId="3" fillId="0" borderId="14" xfId="0" applyNumberFormat="1" applyFont="1" applyBorder="1" applyAlignment="1" applyProtection="1">
      <alignment vertical="center"/>
    </xf>
    <xf numFmtId="166" fontId="3" fillId="2" borderId="29" xfId="0" applyNumberFormat="1" applyFont="1" applyFill="1" applyBorder="1" applyAlignment="1" applyProtection="1">
      <alignment horizontal="left" vertical="center"/>
    </xf>
    <xf numFmtId="166" fontId="3" fillId="5" borderId="29" xfId="0" applyNumberFormat="1" applyFont="1" applyFill="1" applyBorder="1" applyAlignment="1" applyProtection="1">
      <alignment vertical="center"/>
      <protection locked="0"/>
    </xf>
    <xf numFmtId="166" fontId="3" fillId="5" borderId="30" xfId="0" applyNumberFormat="1" applyFont="1" applyFill="1" applyBorder="1" applyAlignment="1" applyProtection="1">
      <alignment vertical="center"/>
      <protection locked="0"/>
    </xf>
    <xf numFmtId="166" fontId="3" fillId="0" borderId="17" xfId="0" applyNumberFormat="1" applyFont="1" applyBorder="1" applyAlignment="1" applyProtection="1">
      <alignment vertical="center"/>
    </xf>
    <xf numFmtId="166" fontId="3" fillId="2" borderId="22" xfId="0" applyNumberFormat="1" applyFont="1" applyFill="1" applyBorder="1" applyAlignment="1" applyProtection="1">
      <alignment horizontal="left" vertical="center"/>
    </xf>
    <xf numFmtId="166" fontId="3" fillId="5" borderId="22" xfId="0" applyNumberFormat="1" applyFont="1" applyFill="1" applyBorder="1" applyAlignment="1" applyProtection="1">
      <alignment vertical="center"/>
      <protection locked="0"/>
    </xf>
    <xf numFmtId="166" fontId="3" fillId="5" borderId="31" xfId="0" applyNumberFormat="1" applyFont="1" applyFill="1" applyBorder="1" applyAlignment="1" applyProtection="1">
      <alignment vertical="center"/>
      <protection locked="0"/>
    </xf>
    <xf numFmtId="166" fontId="3" fillId="5" borderId="17" xfId="0" applyNumberFormat="1" applyFont="1" applyFill="1" applyBorder="1" applyAlignment="1" applyProtection="1">
      <alignment vertical="center"/>
      <protection locked="0"/>
    </xf>
    <xf numFmtId="166" fontId="3" fillId="5" borderId="32" xfId="0" applyNumberFormat="1" applyFont="1" applyFill="1" applyBorder="1" applyAlignment="1" applyProtection="1">
      <alignment vertical="center"/>
      <protection locked="0"/>
    </xf>
    <xf numFmtId="166" fontId="3" fillId="0" borderId="34" xfId="0" applyNumberFormat="1" applyFont="1" applyBorder="1" applyAlignment="1" applyProtection="1">
      <alignment vertical="center"/>
    </xf>
    <xf numFmtId="166" fontId="3" fillId="2" borderId="35" xfId="0" applyNumberFormat="1" applyFont="1" applyFill="1" applyBorder="1" applyAlignment="1" applyProtection="1">
      <alignment horizontal="left" vertical="center"/>
    </xf>
    <xf numFmtId="167" fontId="3" fillId="0" borderId="37" xfId="0" applyNumberFormat="1" applyFont="1" applyBorder="1" applyAlignment="1" applyProtection="1">
      <alignment vertical="center"/>
    </xf>
    <xf numFmtId="166" fontId="3" fillId="3" borderId="37" xfId="0" applyNumberFormat="1" applyFont="1" applyFill="1" applyBorder="1" applyAlignment="1" applyProtection="1">
      <alignment vertical="center" shrinkToFit="1"/>
      <protection locked="0"/>
    </xf>
    <xf numFmtId="166" fontId="3" fillId="0" borderId="38" xfId="0" applyNumberFormat="1" applyFont="1" applyBorder="1" applyAlignment="1" applyProtection="1">
      <alignment vertical="center"/>
    </xf>
    <xf numFmtId="167" fontId="10" fillId="0" borderId="39" xfId="0" applyNumberFormat="1" applyFont="1" applyBorder="1" applyAlignment="1" applyProtection="1">
      <alignment vertical="center" shrinkToFit="1"/>
    </xf>
    <xf numFmtId="166" fontId="3" fillId="0" borderId="24" xfId="0" applyNumberFormat="1" applyFont="1" applyBorder="1" applyAlignment="1" applyProtection="1">
      <alignment vertical="center"/>
    </xf>
    <xf numFmtId="166" fontId="8" fillId="0" borderId="2" xfId="0" applyNumberFormat="1" applyFont="1" applyBorder="1" applyAlignment="1" applyProtection="1">
      <alignment vertical="center"/>
    </xf>
    <xf numFmtId="167" fontId="8" fillId="0" borderId="5" xfId="0" applyNumberFormat="1" applyFont="1" applyBorder="1" applyAlignment="1" applyProtection="1">
      <alignment vertical="center"/>
    </xf>
    <xf numFmtId="166" fontId="9" fillId="0" borderId="0" xfId="0" applyNumberFormat="1" applyFont="1" applyAlignment="1" applyProtection="1">
      <alignment vertical="center"/>
    </xf>
    <xf numFmtId="166" fontId="9" fillId="0" borderId="10" xfId="0" applyNumberFormat="1" applyFont="1" applyBorder="1" applyAlignment="1" applyProtection="1">
      <alignment vertical="center"/>
    </xf>
    <xf numFmtId="166" fontId="9" fillId="0" borderId="1" xfId="0" applyNumberFormat="1" applyFont="1" applyBorder="1" applyAlignment="1" applyProtection="1">
      <alignment vertical="center"/>
    </xf>
    <xf numFmtId="166" fontId="9" fillId="0" borderId="40" xfId="0" applyNumberFormat="1" applyFont="1" applyBorder="1" applyAlignment="1" applyProtection="1">
      <alignment horizontal="center" vertical="center"/>
    </xf>
    <xf numFmtId="166" fontId="9" fillId="0" borderId="41" xfId="0" applyNumberFormat="1" applyFont="1" applyBorder="1" applyAlignment="1" applyProtection="1">
      <alignment horizontal="center" vertical="center"/>
    </xf>
    <xf numFmtId="166" fontId="6" fillId="0" borderId="42" xfId="0" applyNumberFormat="1" applyFont="1" applyBorder="1" applyAlignment="1" applyProtection="1">
      <alignment vertical="center"/>
    </xf>
    <xf numFmtId="166" fontId="6" fillId="0" borderId="0" xfId="0" applyNumberFormat="1" applyFont="1" applyBorder="1" applyAlignment="1" applyProtection="1">
      <alignment vertical="center"/>
    </xf>
    <xf numFmtId="164" fontId="11" fillId="0" borderId="43" xfId="0" applyNumberFormat="1" applyFont="1" applyBorder="1" applyAlignment="1" applyProtection="1">
      <alignment horizontal="center" vertical="center" wrapText="1"/>
    </xf>
    <xf numFmtId="166" fontId="11" fillId="0" borderId="44" xfId="0" applyNumberFormat="1" applyFont="1" applyBorder="1" applyAlignment="1" applyProtection="1">
      <alignment horizontal="center" vertical="center"/>
    </xf>
    <xf numFmtId="166" fontId="11" fillId="0" borderId="45" xfId="0" applyNumberFormat="1" applyFont="1" applyBorder="1" applyAlignment="1" applyProtection="1">
      <alignment horizontal="center" vertical="center"/>
    </xf>
    <xf numFmtId="164" fontId="9" fillId="0" borderId="43" xfId="0" applyNumberFormat="1" applyFont="1" applyBorder="1" applyAlignment="1" applyProtection="1">
      <alignment vertical="center"/>
    </xf>
    <xf numFmtId="164" fontId="9" fillId="0" borderId="46" xfId="0" applyNumberFormat="1" applyFont="1" applyBorder="1" applyAlignment="1" applyProtection="1">
      <alignment vertical="center"/>
    </xf>
    <xf numFmtId="166" fontId="12" fillId="0" borderId="47" xfId="0" applyNumberFormat="1" applyFont="1" applyBorder="1" applyAlignment="1" applyProtection="1">
      <alignment vertical="center"/>
    </xf>
    <xf numFmtId="168" fontId="3" fillId="5" borderId="30" xfId="0" applyNumberFormat="1" applyFont="1" applyFill="1" applyBorder="1" applyAlignment="1" applyProtection="1">
      <alignment vertical="center"/>
      <protection locked="0"/>
    </xf>
    <xf numFmtId="168" fontId="3" fillId="5" borderId="15" xfId="0" applyNumberFormat="1" applyFont="1" applyFill="1" applyBorder="1" applyAlignment="1" applyProtection="1">
      <alignment vertical="center"/>
      <protection locked="0"/>
    </xf>
    <xf numFmtId="166" fontId="12" fillId="0" borderId="23" xfId="0" applyNumberFormat="1" applyFont="1" applyBorder="1" applyAlignment="1" applyProtection="1">
      <alignment vertical="center"/>
    </xf>
    <xf numFmtId="168" fontId="3" fillId="5" borderId="31" xfId="0" applyNumberFormat="1" applyFont="1" applyFill="1" applyBorder="1" applyAlignment="1" applyProtection="1">
      <alignment vertical="center"/>
      <protection locked="0"/>
    </xf>
    <xf numFmtId="168" fontId="3" fillId="5" borderId="20" xfId="0" applyNumberFormat="1" applyFont="1" applyFill="1" applyBorder="1" applyAlignment="1" applyProtection="1">
      <alignment vertical="center"/>
      <protection locked="0"/>
    </xf>
    <xf numFmtId="0" fontId="0" fillId="0" borderId="0" xfId="0" applyProtection="1"/>
    <xf numFmtId="166" fontId="9" fillId="0" borderId="22" xfId="0" applyNumberFormat="1" applyFont="1" applyBorder="1" applyAlignment="1" applyProtection="1">
      <alignment vertical="center"/>
    </xf>
    <xf numFmtId="166" fontId="9" fillId="0" borderId="22" xfId="0" applyNumberFormat="1" applyFont="1" applyBorder="1" applyAlignment="1" applyProtection="1">
      <alignment horizontal="right" vertical="center"/>
    </xf>
    <xf numFmtId="164" fontId="3" fillId="5" borderId="48" xfId="0" applyNumberFormat="1" applyFont="1" applyFill="1" applyBorder="1" applyAlignment="1" applyProtection="1">
      <alignment vertical="center"/>
      <protection locked="0"/>
    </xf>
    <xf numFmtId="168" fontId="3" fillId="5" borderId="49" xfId="0" applyNumberFormat="1" applyFont="1" applyFill="1" applyBorder="1" applyAlignment="1" applyProtection="1">
      <alignment vertical="center"/>
      <protection locked="0"/>
    </xf>
    <xf numFmtId="168" fontId="3" fillId="0" borderId="48" xfId="0" applyNumberFormat="1" applyFont="1" applyFill="1" applyBorder="1" applyAlignment="1" applyProtection="1">
      <alignment vertical="center"/>
    </xf>
    <xf numFmtId="166" fontId="3" fillId="0" borderId="22" xfId="0" applyNumberFormat="1" applyFont="1" applyBorder="1" applyAlignment="1" applyProtection="1">
      <alignment vertical="center"/>
    </xf>
    <xf numFmtId="166" fontId="12" fillId="5" borderId="29" xfId="0" applyNumberFormat="1" applyFont="1" applyFill="1" applyBorder="1" applyAlignment="1" applyProtection="1">
      <alignment horizontal="left" vertical="center"/>
      <protection locked="0"/>
    </xf>
    <xf numFmtId="164" fontId="3" fillId="0" borderId="29" xfId="0" applyNumberFormat="1" applyFont="1" applyBorder="1" applyAlignment="1" applyProtection="1">
      <alignment vertical="center"/>
    </xf>
    <xf numFmtId="166" fontId="3" fillId="0" borderId="47" xfId="0" applyNumberFormat="1" applyFont="1" applyBorder="1" applyAlignment="1" applyProtection="1">
      <alignment vertical="center"/>
    </xf>
    <xf numFmtId="167" fontId="3" fillId="5" borderId="20" xfId="0" applyNumberFormat="1" applyFont="1" applyFill="1" applyBorder="1" applyAlignment="1" applyProtection="1">
      <alignment vertical="center"/>
      <protection locked="0"/>
    </xf>
    <xf numFmtId="166" fontId="3" fillId="2" borderId="22" xfId="0" applyNumberFormat="1" applyFont="1" applyFill="1" applyBorder="1" applyAlignment="1" applyProtection="1">
      <alignment vertical="center"/>
    </xf>
    <xf numFmtId="166" fontId="12" fillId="5" borderId="22" xfId="0" applyNumberFormat="1" applyFont="1" applyFill="1" applyBorder="1" applyAlignment="1" applyProtection="1">
      <alignment horizontal="left" vertical="center"/>
      <protection locked="0"/>
    </xf>
    <xf numFmtId="164" fontId="3" fillId="0" borderId="22" xfId="0" applyNumberFormat="1" applyFont="1" applyBorder="1" applyAlignment="1" applyProtection="1">
      <alignment vertical="center"/>
    </xf>
    <xf numFmtId="166" fontId="3" fillId="0" borderId="23" xfId="0" applyNumberFormat="1" applyFont="1" applyBorder="1" applyAlignment="1" applyProtection="1">
      <alignment vertical="center"/>
    </xf>
    <xf numFmtId="166" fontId="3" fillId="2" borderId="32" xfId="0" applyNumberFormat="1" applyFont="1" applyFill="1" applyBorder="1" applyAlignment="1" applyProtection="1">
      <alignment vertical="center"/>
    </xf>
    <xf numFmtId="166" fontId="12" fillId="5" borderId="32" xfId="0" applyNumberFormat="1" applyFont="1" applyFill="1" applyBorder="1" applyAlignment="1" applyProtection="1">
      <alignment horizontal="left" vertical="center"/>
      <protection locked="0"/>
    </xf>
    <xf numFmtId="164" fontId="3" fillId="0" borderId="32" xfId="0" applyNumberFormat="1" applyFont="1" applyBorder="1" applyAlignment="1" applyProtection="1">
      <alignment vertical="center"/>
    </xf>
    <xf numFmtId="166" fontId="3" fillId="0" borderId="50" xfId="0" applyNumberFormat="1" applyFont="1" applyBorder="1" applyAlignment="1" applyProtection="1">
      <alignment vertical="center"/>
    </xf>
    <xf numFmtId="166" fontId="3" fillId="0" borderId="51" xfId="0" applyNumberFormat="1" applyFont="1" applyBorder="1" applyAlignment="1" applyProtection="1">
      <alignment vertical="center"/>
    </xf>
    <xf numFmtId="167" fontId="3" fillId="5" borderId="18" xfId="0" applyNumberFormat="1" applyFont="1" applyFill="1" applyBorder="1" applyAlignment="1" applyProtection="1">
      <alignment vertical="center"/>
      <protection locked="0"/>
    </xf>
    <xf numFmtId="166" fontId="3" fillId="2" borderId="35" xfId="0" applyNumberFormat="1" applyFont="1" applyFill="1" applyBorder="1" applyAlignment="1" applyProtection="1">
      <alignment vertical="center"/>
    </xf>
    <xf numFmtId="166" fontId="12" fillId="5" borderId="35" xfId="0" applyNumberFormat="1" applyFont="1" applyFill="1" applyBorder="1" applyAlignment="1" applyProtection="1">
      <alignment horizontal="left" vertical="center"/>
      <protection locked="0"/>
    </xf>
    <xf numFmtId="164" fontId="3" fillId="0" borderId="35" xfId="0" applyNumberFormat="1" applyFont="1" applyBorder="1" applyAlignment="1" applyProtection="1">
      <alignment vertical="center"/>
    </xf>
    <xf numFmtId="166" fontId="3" fillId="0" borderId="52" xfId="0" applyNumberFormat="1" applyFont="1" applyBorder="1" applyAlignment="1" applyProtection="1">
      <alignment vertical="center"/>
    </xf>
    <xf numFmtId="167" fontId="3" fillId="5" borderId="37" xfId="0" applyNumberFormat="1" applyFont="1" applyFill="1" applyBorder="1" applyAlignment="1" applyProtection="1">
      <alignment vertical="center"/>
      <protection locked="0"/>
    </xf>
    <xf numFmtId="164" fontId="3" fillId="0" borderId="0" xfId="0" applyNumberFormat="1" applyFont="1" applyAlignment="1" applyProtection="1">
      <alignment vertical="center"/>
    </xf>
    <xf numFmtId="166" fontId="10" fillId="0" borderId="53" xfId="0" applyNumberFormat="1" applyFont="1" applyBorder="1" applyAlignment="1" applyProtection="1">
      <alignment vertical="center"/>
    </xf>
    <xf numFmtId="164" fontId="10" fillId="0" borderId="53" xfId="0" applyNumberFormat="1" applyFont="1" applyBorder="1" applyAlignment="1" applyProtection="1">
      <alignment vertical="center"/>
    </xf>
    <xf numFmtId="164" fontId="3" fillId="0" borderId="54" xfId="0" applyNumberFormat="1" applyFont="1" applyBorder="1" applyAlignment="1" applyProtection="1">
      <alignment vertical="center"/>
    </xf>
    <xf numFmtId="167" fontId="10" fillId="0" borderId="55" xfId="0" applyNumberFormat="1" applyFont="1" applyBorder="1" applyAlignment="1" applyProtection="1">
      <alignment vertical="center" shrinkToFit="1"/>
    </xf>
    <xf numFmtId="166" fontId="10" fillId="0" borderId="56" xfId="0" applyNumberFormat="1" applyFont="1" applyBorder="1" applyAlignment="1" applyProtection="1">
      <alignment vertical="center"/>
    </xf>
    <xf numFmtId="164" fontId="10" fillId="0" borderId="56" xfId="0" applyNumberFormat="1" applyFont="1" applyBorder="1" applyAlignment="1" applyProtection="1">
      <alignment vertical="center"/>
    </xf>
    <xf numFmtId="164" fontId="3" fillId="0" borderId="57" xfId="0" applyNumberFormat="1" applyFont="1" applyBorder="1" applyAlignment="1" applyProtection="1">
      <alignment vertical="center"/>
    </xf>
    <xf numFmtId="166" fontId="13" fillId="2" borderId="58" xfId="0" applyNumberFormat="1" applyFont="1" applyFill="1" applyBorder="1" applyAlignment="1" applyProtection="1">
      <alignment horizontal="center" vertical="center"/>
    </xf>
    <xf numFmtId="166" fontId="13" fillId="0" borderId="58" xfId="0" applyNumberFormat="1" applyFont="1" applyBorder="1" applyAlignment="1" applyProtection="1">
      <alignment horizontal="center" vertical="center"/>
    </xf>
    <xf numFmtId="166" fontId="3" fillId="0" borderId="58" xfId="0" applyNumberFormat="1" applyFont="1" applyBorder="1" applyAlignment="1" applyProtection="1">
      <alignment horizontal="center" vertical="center"/>
    </xf>
    <xf numFmtId="166" fontId="3" fillId="0" borderId="0" xfId="0" applyNumberFormat="1" applyFont="1" applyBorder="1" applyAlignment="1" applyProtection="1">
      <alignment horizontal="center" vertical="center"/>
    </xf>
    <xf numFmtId="166" fontId="3" fillId="0" borderId="59" xfId="0" applyNumberFormat="1" applyFont="1" applyBorder="1" applyAlignment="1" applyProtection="1">
      <alignment vertical="center"/>
    </xf>
    <xf numFmtId="166" fontId="3" fillId="0" borderId="60" xfId="0" applyNumberFormat="1" applyFont="1" applyBorder="1" applyAlignment="1" applyProtection="1">
      <alignment vertical="center"/>
    </xf>
    <xf numFmtId="169" fontId="3" fillId="3" borderId="40" xfId="0" applyNumberFormat="1" applyFont="1" applyFill="1" applyBorder="1" applyAlignment="1" applyProtection="1">
      <alignment horizontal="center" vertical="center"/>
      <protection locked="0"/>
    </xf>
    <xf numFmtId="2" fontId="3" fillId="5" borderId="40" xfId="0" applyNumberFormat="1" applyFont="1" applyFill="1" applyBorder="1" applyAlignment="1" applyProtection="1">
      <alignment horizontal="center" vertical="center"/>
      <protection locked="0"/>
    </xf>
    <xf numFmtId="167" fontId="3" fillId="0" borderId="40" xfId="0" applyNumberFormat="1" applyFont="1" applyFill="1" applyBorder="1" applyAlignment="1" applyProtection="1">
      <alignment horizontal="center" vertical="center"/>
    </xf>
    <xf numFmtId="167" fontId="3" fillId="0" borderId="60" xfId="0" applyNumberFormat="1" applyFont="1" applyFill="1" applyBorder="1" applyAlignment="1" applyProtection="1">
      <alignment horizontal="center" vertical="center"/>
    </xf>
    <xf numFmtId="166" fontId="3" fillId="0" borderId="61" xfId="0" applyNumberFormat="1" applyFont="1" applyBorder="1" applyAlignment="1" applyProtection="1">
      <alignment vertical="center"/>
    </xf>
    <xf numFmtId="0" fontId="0" fillId="0" borderId="0" xfId="0" applyAlignment="1">
      <alignment horizontal="center"/>
    </xf>
    <xf numFmtId="49" fontId="0" fillId="0" borderId="0" xfId="0" applyNumberFormat="1"/>
    <xf numFmtId="166" fontId="13" fillId="5" borderId="22" xfId="0" applyNumberFormat="1" applyFont="1" applyFill="1" applyBorder="1" applyAlignment="1" applyProtection="1">
      <alignment vertical="center"/>
      <protection locked="0"/>
    </xf>
    <xf numFmtId="166" fontId="13" fillId="5" borderId="32" xfId="0" applyNumberFormat="1" applyFont="1" applyFill="1" applyBorder="1" applyAlignment="1" applyProtection="1">
      <alignment vertical="center"/>
      <protection locked="0"/>
    </xf>
    <xf numFmtId="166" fontId="13" fillId="5" borderId="35" xfId="0" applyNumberFormat="1" applyFont="1" applyFill="1" applyBorder="1" applyAlignment="1" applyProtection="1">
      <alignment vertical="center"/>
      <protection locked="0"/>
    </xf>
    <xf numFmtId="0" fontId="0" fillId="0" borderId="62" xfId="0" applyBorder="1"/>
    <xf numFmtId="2" fontId="0" fillId="0" borderId="0" xfId="0" applyNumberFormat="1" applyFill="1" applyBorder="1"/>
    <xf numFmtId="0" fontId="14" fillId="0" borderId="0" xfId="0" applyFont="1"/>
    <xf numFmtId="0" fontId="12" fillId="0" borderId="0" xfId="0" applyFont="1"/>
    <xf numFmtId="0" fontId="0" fillId="0" borderId="0" xfId="0" applyAlignment="1">
      <alignment horizontal="right"/>
    </xf>
    <xf numFmtId="170" fontId="0" fillId="3" borderId="0" xfId="0" applyNumberFormat="1" applyFill="1"/>
    <xf numFmtId="0" fontId="0" fillId="3" borderId="0" xfId="0" applyFill="1"/>
    <xf numFmtId="170" fontId="12" fillId="6" borderId="0" xfId="0" applyNumberFormat="1" applyFont="1" applyFill="1"/>
    <xf numFmtId="2" fontId="0" fillId="3" borderId="0" xfId="0" applyNumberFormat="1" applyFill="1"/>
    <xf numFmtId="166" fontId="3" fillId="0" borderId="0" xfId="0" applyNumberFormat="1" applyFont="1" applyBorder="1" applyAlignment="1" applyProtection="1">
      <alignment vertical="center"/>
    </xf>
    <xf numFmtId="166" fontId="3" fillId="3" borderId="43" xfId="0" applyNumberFormat="1" applyFont="1" applyFill="1" applyBorder="1" applyAlignment="1" applyProtection="1">
      <alignment vertical="center"/>
      <protection locked="0"/>
    </xf>
    <xf numFmtId="164" fontId="3" fillId="3" borderId="15" xfId="0" applyNumberFormat="1" applyFont="1" applyFill="1" applyBorder="1" applyAlignment="1" applyProtection="1">
      <alignment vertical="center"/>
      <protection locked="0"/>
    </xf>
    <xf numFmtId="164" fontId="3" fillId="3" borderId="18" xfId="0" applyNumberFormat="1" applyFont="1" applyFill="1" applyBorder="1" applyAlignment="1" applyProtection="1">
      <alignment vertical="center"/>
      <protection locked="0"/>
    </xf>
    <xf numFmtId="164" fontId="3" fillId="3" borderId="30" xfId="0" applyNumberFormat="1" applyFont="1" applyFill="1" applyBorder="1" applyAlignment="1" applyProtection="1">
      <alignment vertical="center"/>
      <protection locked="0"/>
    </xf>
    <xf numFmtId="164" fontId="3" fillId="3" borderId="31" xfId="0" applyNumberFormat="1" applyFont="1" applyFill="1" applyBorder="1" applyAlignment="1" applyProtection="1">
      <alignment vertical="center"/>
      <protection locked="0"/>
    </xf>
    <xf numFmtId="164" fontId="3" fillId="3" borderId="33" xfId="0" applyNumberFormat="1" applyFont="1" applyFill="1" applyBorder="1" applyAlignment="1" applyProtection="1">
      <alignment vertical="center"/>
      <protection locked="0"/>
    </xf>
    <xf numFmtId="164" fontId="3" fillId="3" borderId="36" xfId="0" applyNumberFormat="1" applyFont="1" applyFill="1" applyBorder="1" applyAlignment="1" applyProtection="1">
      <alignment vertical="center"/>
      <protection locked="0"/>
    </xf>
    <xf numFmtId="166" fontId="3" fillId="3" borderId="31" xfId="0" applyNumberFormat="1" applyFont="1" applyFill="1" applyBorder="1" applyAlignment="1" applyProtection="1">
      <alignment vertical="center"/>
      <protection locked="0"/>
    </xf>
    <xf numFmtId="166" fontId="3" fillId="3" borderId="33" xfId="0" applyNumberFormat="1" applyFont="1" applyFill="1" applyBorder="1" applyAlignment="1" applyProtection="1">
      <alignment vertical="center"/>
      <protection locked="0"/>
    </xf>
    <xf numFmtId="166" fontId="3" fillId="3" borderId="36" xfId="0" applyNumberFormat="1" applyFont="1" applyFill="1" applyBorder="1" applyAlignment="1" applyProtection="1">
      <alignment vertical="center"/>
      <protection locked="0"/>
    </xf>
    <xf numFmtId="167" fontId="3" fillId="0" borderId="59" xfId="0" applyNumberFormat="1" applyFont="1" applyFill="1" applyBorder="1" applyAlignment="1" applyProtection="1">
      <alignment horizontal="center" vertical="center"/>
    </xf>
    <xf numFmtId="166" fontId="6" fillId="0" borderId="26" xfId="0" applyNumberFormat="1" applyFont="1" applyBorder="1" applyAlignment="1" applyProtection="1">
      <alignment vertical="center"/>
    </xf>
    <xf numFmtId="166" fontId="3" fillId="0" borderId="12" xfId="0" applyNumberFormat="1" applyFont="1" applyBorder="1" applyAlignment="1" applyProtection="1">
      <alignment vertical="center"/>
    </xf>
    <xf numFmtId="166" fontId="9" fillId="0" borderId="27" xfId="0" applyNumberFormat="1" applyFont="1" applyBorder="1" applyAlignment="1" applyProtection="1">
      <alignment horizontal="center" vertical="center"/>
    </xf>
    <xf numFmtId="166" fontId="9" fillId="0" borderId="63" xfId="0" applyNumberFormat="1" applyFont="1" applyBorder="1" applyAlignment="1" applyProtection="1">
      <alignment horizontal="center" vertical="center"/>
    </xf>
    <xf numFmtId="166" fontId="9" fillId="0" borderId="11" xfId="0" applyNumberFormat="1" applyFont="1" applyBorder="1" applyAlignment="1" applyProtection="1">
      <alignment horizontal="center" vertical="center"/>
    </xf>
    <xf numFmtId="166" fontId="9" fillId="0" borderId="28" xfId="0" applyNumberFormat="1" applyFont="1" applyBorder="1" applyAlignment="1" applyProtection="1">
      <alignment horizontal="center" vertical="center"/>
    </xf>
    <xf numFmtId="166" fontId="3" fillId="0" borderId="64" xfId="0" applyNumberFormat="1" applyFont="1" applyBorder="1" applyAlignment="1" applyProtection="1">
      <alignment vertical="center"/>
    </xf>
    <xf numFmtId="171" fontId="12" fillId="5" borderId="40" xfId="1" applyNumberFormat="1" applyFont="1" applyFill="1" applyBorder="1" applyAlignment="1" applyProtection="1">
      <alignment vertical="center" shrinkToFit="1"/>
      <protection locked="0"/>
    </xf>
    <xf numFmtId="167" fontId="12" fillId="5" borderId="40" xfId="1" applyNumberFormat="1" applyFont="1" applyFill="1" applyBorder="1" applyAlignment="1" applyProtection="1">
      <alignment vertical="center" shrinkToFit="1"/>
      <protection locked="0"/>
    </xf>
    <xf numFmtId="166" fontId="3" fillId="0" borderId="0" xfId="0" applyNumberFormat="1" applyFont="1" applyBorder="1" applyAlignment="1" applyProtection="1">
      <alignment horizontal="right" vertical="center" shrinkToFit="1"/>
    </xf>
    <xf numFmtId="167" fontId="3" fillId="0" borderId="40" xfId="0" applyNumberFormat="1" applyFont="1" applyBorder="1" applyAlignment="1" applyProtection="1">
      <alignment vertical="center" shrinkToFit="1"/>
    </xf>
    <xf numFmtId="10" fontId="3" fillId="2" borderId="19" xfId="1" applyNumberFormat="1" applyFont="1" applyFill="1" applyBorder="1" applyAlignment="1" applyProtection="1">
      <alignment vertical="center" shrinkToFit="1"/>
    </xf>
    <xf numFmtId="166" fontId="3" fillId="0" borderId="61" xfId="0" applyNumberFormat="1" applyFont="1" applyBorder="1" applyAlignment="1" applyProtection="1">
      <alignment horizontal="right" vertical="center"/>
    </xf>
    <xf numFmtId="166" fontId="3" fillId="0" borderId="40" xfId="0" applyNumberFormat="1" applyFont="1" applyBorder="1" applyAlignment="1" applyProtection="1">
      <alignment vertical="center" shrinkToFit="1"/>
    </xf>
    <xf numFmtId="166" fontId="3" fillId="0" borderId="0" xfId="0" applyNumberFormat="1" applyFont="1" applyBorder="1" applyAlignment="1" applyProtection="1">
      <alignment vertical="center" shrinkToFit="1"/>
    </xf>
    <xf numFmtId="166" fontId="3" fillId="0" borderId="40" xfId="0" applyNumberFormat="1" applyFont="1" applyBorder="1" applyAlignment="1" applyProtection="1">
      <alignment horizontal="right" vertical="center" shrinkToFit="1"/>
    </xf>
    <xf numFmtId="165" fontId="7" fillId="0" borderId="19" xfId="0" applyNumberFormat="1" applyFont="1" applyBorder="1" applyAlignment="1" applyProtection="1">
      <alignment vertical="center" shrinkToFit="1"/>
    </xf>
    <xf numFmtId="172" fontId="3" fillId="5" borderId="40" xfId="0" applyNumberFormat="1" applyFont="1" applyFill="1" applyBorder="1" applyAlignment="1" applyProtection="1">
      <alignment vertical="center" shrinkToFit="1"/>
      <protection locked="0"/>
    </xf>
    <xf numFmtId="166" fontId="3" fillId="0" borderId="40" xfId="0" applyNumberFormat="1" applyFont="1" applyBorder="1" applyAlignment="1" applyProtection="1">
      <alignment horizontal="center" vertical="center" shrinkToFit="1"/>
    </xf>
    <xf numFmtId="166" fontId="3" fillId="0" borderId="19" xfId="0" applyNumberFormat="1" applyFont="1" applyBorder="1" applyAlignment="1" applyProtection="1">
      <alignment vertical="center" shrinkToFit="1"/>
    </xf>
    <xf numFmtId="166" fontId="3" fillId="0" borderId="65" xfId="0" applyNumberFormat="1" applyFont="1" applyBorder="1" applyAlignment="1" applyProtection="1">
      <alignment vertical="center"/>
    </xf>
    <xf numFmtId="166" fontId="3" fillId="0" borderId="66" xfId="0" applyNumberFormat="1" applyFont="1" applyBorder="1" applyAlignment="1" applyProtection="1">
      <alignment vertical="center"/>
    </xf>
    <xf numFmtId="166" fontId="3" fillId="0" borderId="67" xfId="0" applyNumberFormat="1" applyFont="1" applyBorder="1" applyAlignment="1" applyProtection="1">
      <alignment horizontal="right" vertical="center"/>
    </xf>
    <xf numFmtId="166" fontId="3" fillId="0" borderId="68" xfId="0" applyNumberFormat="1" applyFont="1" applyBorder="1" applyAlignment="1" applyProtection="1">
      <alignment horizontal="center" vertical="center" shrinkToFit="1"/>
    </xf>
    <xf numFmtId="167" fontId="3" fillId="0" borderId="68" xfId="0" applyNumberFormat="1" applyFont="1" applyBorder="1" applyAlignment="1" applyProtection="1">
      <alignment vertical="center" shrinkToFit="1"/>
    </xf>
    <xf numFmtId="166" fontId="3" fillId="0" borderId="68" xfId="0" applyNumberFormat="1" applyFont="1" applyBorder="1" applyAlignment="1" applyProtection="1">
      <alignment horizontal="right" vertical="center" shrinkToFit="1"/>
    </xf>
    <xf numFmtId="168" fontId="7" fillId="0" borderId="69" xfId="0" applyNumberFormat="1" applyFont="1" applyBorder="1" applyAlignment="1" applyProtection="1">
      <alignment vertical="center" shrinkToFit="1"/>
    </xf>
    <xf numFmtId="173" fontId="0" fillId="0" borderId="0" xfId="0" applyNumberFormat="1"/>
    <xf numFmtId="166" fontId="3" fillId="0" borderId="62" xfId="0" applyNumberFormat="1" applyFont="1" applyBorder="1" applyAlignment="1" applyProtection="1">
      <alignment vertical="center"/>
    </xf>
    <xf numFmtId="166" fontId="3" fillId="0" borderId="72" xfId="0" applyNumberFormat="1" applyFont="1" applyBorder="1" applyAlignment="1" applyProtection="1">
      <alignment vertical="center"/>
    </xf>
    <xf numFmtId="166" fontId="3" fillId="0" borderId="0" xfId="0" applyNumberFormat="1" applyFont="1" applyAlignment="1" applyProtection="1">
      <alignment horizontal="right" vertical="center"/>
    </xf>
    <xf numFmtId="164" fontId="3" fillId="0" borderId="12" xfId="0" applyNumberFormat="1" applyFont="1" applyBorder="1" applyAlignment="1" applyProtection="1">
      <alignment horizontal="center" vertical="center" wrapText="1"/>
    </xf>
    <xf numFmtId="166" fontId="3" fillId="0" borderId="76" xfId="0" applyNumberFormat="1" applyFont="1" applyBorder="1" applyAlignment="1" applyProtection="1">
      <alignment vertical="center"/>
    </xf>
    <xf numFmtId="167" fontId="3" fillId="0" borderId="30" xfId="0" applyNumberFormat="1" applyFont="1" applyBorder="1" applyAlignment="1" applyProtection="1">
      <alignment vertical="center"/>
    </xf>
    <xf numFmtId="166" fontId="3" fillId="0" borderId="77" xfId="0" applyNumberFormat="1" applyFont="1" applyBorder="1" applyAlignment="1" applyProtection="1">
      <alignment horizontal="center" vertical="center"/>
    </xf>
    <xf numFmtId="166" fontId="3" fillId="0" borderId="73" xfId="0" applyNumberFormat="1" applyFont="1" applyBorder="1" applyAlignment="1" applyProtection="1">
      <alignment horizontal="center" vertical="center"/>
    </xf>
    <xf numFmtId="167" fontId="3" fillId="0" borderId="33" xfId="0" applyNumberFormat="1" applyFont="1" applyBorder="1" applyAlignment="1" applyProtection="1">
      <alignment vertical="center"/>
    </xf>
    <xf numFmtId="164" fontId="3" fillId="0" borderId="77" xfId="0" applyNumberFormat="1" applyFont="1" applyBorder="1" applyAlignment="1" applyProtection="1">
      <alignment horizontal="center" vertical="center"/>
    </xf>
    <xf numFmtId="164" fontId="3" fillId="0" borderId="78" xfId="0" applyNumberFormat="1" applyFont="1" applyBorder="1" applyAlignment="1" applyProtection="1">
      <alignment horizontal="center" vertical="center"/>
    </xf>
    <xf numFmtId="164" fontId="3" fillId="0" borderId="27" xfId="0" applyNumberFormat="1" applyFont="1" applyBorder="1" applyAlignment="1" applyProtection="1">
      <alignment horizontal="center" vertical="center" wrapText="1"/>
    </xf>
    <xf numFmtId="164" fontId="3" fillId="0" borderId="81" xfId="0" applyNumberFormat="1" applyFont="1" applyBorder="1" applyAlignment="1" applyProtection="1">
      <alignment horizontal="center" vertical="center"/>
    </xf>
    <xf numFmtId="167" fontId="3" fillId="0" borderId="46" xfId="0" applyNumberFormat="1" applyFont="1" applyBorder="1" applyAlignment="1" applyProtection="1">
      <alignment vertical="center"/>
    </xf>
    <xf numFmtId="166" fontId="3" fillId="0" borderId="42" xfId="0" applyNumberFormat="1" applyFont="1" applyBorder="1" applyAlignment="1" applyProtection="1">
      <alignment vertical="center"/>
    </xf>
    <xf numFmtId="166" fontId="3" fillId="0" borderId="82" xfId="0" applyNumberFormat="1" applyFont="1" applyBorder="1" applyAlignment="1" applyProtection="1">
      <alignment vertical="center"/>
    </xf>
    <xf numFmtId="166" fontId="3" fillId="8" borderId="5" xfId="0" applyNumberFormat="1" applyFont="1" applyFill="1" applyBorder="1" applyAlignment="1" applyProtection="1">
      <alignment horizontal="center" vertical="center"/>
    </xf>
    <xf numFmtId="166" fontId="3" fillId="8" borderId="9" xfId="0" applyNumberFormat="1" applyFont="1" applyFill="1" applyBorder="1" applyAlignment="1" applyProtection="1">
      <alignment horizontal="center" vertical="center"/>
    </xf>
    <xf numFmtId="166" fontId="3" fillId="0" borderId="26" xfId="0" applyNumberFormat="1" applyFont="1" applyBorder="1" applyAlignment="1" applyProtection="1">
      <alignment vertical="center"/>
    </xf>
    <xf numFmtId="167" fontId="3" fillId="0" borderId="27" xfId="0" applyNumberFormat="1" applyFont="1" applyFill="1" applyBorder="1" applyAlignment="1" applyProtection="1">
      <alignment horizontal="center" vertical="center"/>
    </xf>
    <xf numFmtId="167" fontId="3" fillId="0" borderId="63" xfId="0" applyNumberFormat="1" applyFont="1" applyFill="1" applyBorder="1" applyAlignment="1" applyProtection="1">
      <alignment horizontal="center" vertical="center"/>
    </xf>
    <xf numFmtId="167" fontId="3" fillId="0" borderId="11" xfId="0" applyNumberFormat="1" applyFont="1" applyFill="1" applyBorder="1" applyAlignment="1" applyProtection="1">
      <alignment horizontal="center" vertical="center"/>
    </xf>
    <xf numFmtId="166" fontId="3" fillId="0" borderId="2" xfId="0" applyNumberFormat="1" applyFont="1" applyBorder="1" applyAlignment="1" applyProtection="1">
      <alignment vertical="center"/>
    </xf>
    <xf numFmtId="166" fontId="3" fillId="8" borderId="84" xfId="0" applyNumberFormat="1" applyFont="1" applyFill="1" applyBorder="1" applyAlignment="1" applyProtection="1">
      <alignment horizontal="center" vertical="center"/>
    </xf>
    <xf numFmtId="166" fontId="3" fillId="8" borderId="85" xfId="0" applyNumberFormat="1" applyFont="1" applyFill="1" applyBorder="1" applyAlignment="1" applyProtection="1">
      <alignment horizontal="center" vertical="center"/>
    </xf>
    <xf numFmtId="166" fontId="3" fillId="0" borderId="86" xfId="0" applyNumberFormat="1" applyFont="1" applyBorder="1" applyAlignment="1" applyProtection="1">
      <alignment horizontal="center" vertical="center"/>
    </xf>
    <xf numFmtId="166" fontId="3" fillId="0" borderId="25" xfId="0" applyNumberFormat="1" applyFont="1" applyBorder="1" applyAlignment="1" applyProtection="1">
      <alignment horizontal="center" vertical="center"/>
    </xf>
    <xf numFmtId="166" fontId="3" fillId="8" borderId="77" xfId="0" applyNumberFormat="1" applyFont="1" applyFill="1" applyBorder="1" applyAlignment="1" applyProtection="1">
      <alignment horizontal="center" vertical="center"/>
    </xf>
    <xf numFmtId="166" fontId="3" fillId="8" borderId="73" xfId="0" applyNumberFormat="1" applyFont="1" applyFill="1" applyBorder="1" applyAlignment="1" applyProtection="1">
      <alignment horizontal="center" vertical="center"/>
    </xf>
    <xf numFmtId="166" fontId="10" fillId="0" borderId="88" xfId="0" applyNumberFormat="1" applyFont="1" applyBorder="1" applyAlignment="1" applyProtection="1">
      <alignment vertical="center"/>
    </xf>
    <xf numFmtId="166" fontId="10" fillId="0" borderId="89" xfId="0" applyNumberFormat="1" applyFont="1" applyBorder="1" applyAlignment="1" applyProtection="1">
      <alignment vertical="center"/>
    </xf>
    <xf numFmtId="164" fontId="10" fillId="0" borderId="89" xfId="0" applyNumberFormat="1" applyFont="1" applyBorder="1" applyAlignment="1" applyProtection="1">
      <alignment vertical="center"/>
    </xf>
    <xf numFmtId="164" fontId="3" fillId="0" borderId="90" xfId="0" applyNumberFormat="1" applyFont="1" applyBorder="1" applyAlignment="1" applyProtection="1">
      <alignment vertical="center"/>
    </xf>
    <xf numFmtId="166" fontId="7" fillId="0" borderId="2" xfId="0" applyNumberFormat="1" applyFont="1" applyFill="1" applyBorder="1" applyAlignment="1" applyProtection="1">
      <alignment horizontal="center" vertical="center"/>
    </xf>
    <xf numFmtId="166" fontId="7" fillId="0" borderId="6" xfId="0" applyNumberFormat="1" applyFont="1" applyFill="1" applyBorder="1" applyAlignment="1" applyProtection="1">
      <alignment horizontal="center" vertical="center"/>
    </xf>
    <xf numFmtId="166" fontId="14" fillId="9" borderId="10" xfId="0" applyNumberFormat="1" applyFont="1" applyFill="1" applyBorder="1" applyAlignment="1" applyProtection="1">
      <alignment vertical="center"/>
    </xf>
    <xf numFmtId="167" fontId="3" fillId="0" borderId="36" xfId="0" applyNumberFormat="1" applyFont="1" applyBorder="1" applyAlignment="1" applyProtection="1">
      <alignment vertical="center"/>
    </xf>
    <xf numFmtId="166" fontId="2" fillId="0" borderId="11" xfId="0" applyNumberFormat="1" applyFont="1" applyBorder="1" applyAlignment="1" applyProtection="1">
      <alignment horizontal="center" vertical="center"/>
    </xf>
    <xf numFmtId="166" fontId="3" fillId="0" borderId="94" xfId="0" applyNumberFormat="1" applyFont="1" applyBorder="1" applyAlignment="1" applyProtection="1">
      <alignment horizontal="center" vertical="center"/>
    </xf>
    <xf numFmtId="0" fontId="3" fillId="0" borderId="0" xfId="0" applyNumberFormat="1" applyFont="1" applyAlignment="1" applyProtection="1">
      <alignment vertical="center"/>
    </xf>
    <xf numFmtId="164" fontId="3" fillId="0" borderId="39" xfId="0" applyNumberFormat="1" applyFont="1" applyBorder="1" applyAlignment="1" applyProtection="1">
      <alignment horizontal="center" vertical="center"/>
    </xf>
    <xf numFmtId="166" fontId="7" fillId="0" borderId="94" xfId="0" applyNumberFormat="1" applyFont="1" applyBorder="1" applyAlignment="1" applyProtection="1">
      <alignment vertical="center"/>
    </xf>
    <xf numFmtId="166" fontId="7" fillId="0" borderId="95" xfId="0" applyNumberFormat="1" applyFont="1" applyBorder="1" applyAlignment="1" applyProtection="1">
      <alignment vertical="center"/>
    </xf>
    <xf numFmtId="166" fontId="3" fillId="0" borderId="94" xfId="0" applyNumberFormat="1" applyFont="1" applyBorder="1" applyAlignment="1" applyProtection="1">
      <alignment vertical="center"/>
    </xf>
    <xf numFmtId="166" fontId="3" fillId="0" borderId="95" xfId="0" applyNumberFormat="1" applyFont="1" applyBorder="1" applyAlignment="1" applyProtection="1">
      <alignment vertical="center"/>
    </xf>
    <xf numFmtId="166" fontId="3" fillId="0" borderId="0" xfId="0" applyNumberFormat="1" applyFont="1" applyFill="1" applyAlignment="1" applyProtection="1">
      <alignment vertical="center"/>
    </xf>
    <xf numFmtId="166" fontId="3" fillId="0" borderId="3" xfId="0" applyNumberFormat="1" applyFont="1" applyFill="1" applyBorder="1" applyAlignment="1" applyProtection="1">
      <alignment horizontal="center" vertical="center"/>
    </xf>
    <xf numFmtId="166" fontId="3" fillId="0" borderId="4" xfId="0" applyNumberFormat="1" applyFont="1" applyFill="1" applyBorder="1" applyAlignment="1" applyProtection="1">
      <alignment horizontal="center" vertical="center"/>
    </xf>
    <xf numFmtId="166" fontId="3" fillId="0" borderId="7" xfId="0" applyNumberFormat="1" applyFont="1" applyFill="1" applyBorder="1" applyAlignment="1" applyProtection="1">
      <alignment horizontal="center" vertical="center"/>
    </xf>
    <xf numFmtId="166" fontId="3" fillId="0" borderId="8" xfId="0" applyNumberFormat="1" applyFont="1" applyFill="1" applyBorder="1" applyAlignment="1" applyProtection="1">
      <alignment horizontal="center" vertical="center"/>
    </xf>
    <xf numFmtId="166" fontId="8" fillId="0" borderId="10" xfId="0" applyNumberFormat="1" applyFont="1" applyFill="1" applyBorder="1" applyAlignment="1" applyProtection="1">
      <alignment vertical="center"/>
    </xf>
    <xf numFmtId="166" fontId="8" fillId="0" borderId="11" xfId="0" applyNumberFormat="1" applyFont="1" applyFill="1" applyBorder="1" applyAlignment="1" applyProtection="1">
      <alignment horizontal="center" vertical="center"/>
    </xf>
    <xf numFmtId="166" fontId="3" fillId="0" borderId="11" xfId="0" applyNumberFormat="1" applyFont="1" applyFill="1" applyBorder="1" applyAlignment="1" applyProtection="1">
      <alignment horizontal="center" vertical="center"/>
    </xf>
    <xf numFmtId="166" fontId="10" fillId="0" borderId="89" xfId="0" applyNumberFormat="1" applyFont="1" applyFill="1" applyBorder="1" applyAlignment="1" applyProtection="1">
      <alignment vertical="center"/>
    </xf>
    <xf numFmtId="166" fontId="3" fillId="0" borderId="26" xfId="0" applyNumberFormat="1" applyFont="1" applyFill="1" applyBorder="1" applyAlignment="1" applyProtection="1">
      <alignment vertical="center"/>
    </xf>
    <xf numFmtId="166" fontId="3" fillId="0" borderId="11" xfId="0" applyNumberFormat="1" applyFont="1" applyFill="1" applyBorder="1" applyAlignment="1" applyProtection="1">
      <alignment vertical="center"/>
    </xf>
    <xf numFmtId="166" fontId="3" fillId="0" borderId="64" xfId="0" applyNumberFormat="1" applyFont="1" applyFill="1" applyBorder="1" applyAlignment="1" applyProtection="1">
      <alignment vertical="center"/>
    </xf>
    <xf numFmtId="166" fontId="3" fillId="0" borderId="60" xfId="0" applyNumberFormat="1" applyFont="1" applyFill="1" applyBorder="1" applyAlignment="1" applyProtection="1">
      <alignment vertical="center"/>
    </xf>
    <xf numFmtId="166" fontId="3" fillId="0" borderId="65" xfId="0" applyNumberFormat="1" applyFont="1" applyFill="1" applyBorder="1" applyAlignment="1" applyProtection="1">
      <alignment vertical="center"/>
    </xf>
    <xf numFmtId="166" fontId="3" fillId="0" borderId="66" xfId="0" applyNumberFormat="1" applyFont="1" applyFill="1" applyBorder="1" applyAlignment="1" applyProtection="1">
      <alignment vertical="center"/>
    </xf>
    <xf numFmtId="166" fontId="3" fillId="0" borderId="77" xfId="0" applyNumberFormat="1" applyFont="1" applyFill="1" applyBorder="1" applyAlignment="1" applyProtection="1">
      <alignment horizontal="center" vertical="center"/>
    </xf>
    <xf numFmtId="166" fontId="3" fillId="0" borderId="73" xfId="0" applyNumberFormat="1" applyFont="1" applyFill="1" applyBorder="1" applyAlignment="1" applyProtection="1">
      <alignment horizontal="center" vertical="center"/>
    </xf>
    <xf numFmtId="164" fontId="3" fillId="0" borderId="96" xfId="0" applyNumberFormat="1" applyFont="1" applyBorder="1" applyAlignment="1" applyProtection="1">
      <alignment vertical="center"/>
    </xf>
    <xf numFmtId="164" fontId="17" fillId="0" borderId="39" xfId="0" applyNumberFormat="1" applyFont="1" applyBorder="1" applyAlignment="1" applyProtection="1">
      <alignment horizontal="center" vertical="center"/>
    </xf>
    <xf numFmtId="165" fontId="18" fillId="0" borderId="19" xfId="0" applyNumberFormat="1" applyFont="1" applyBorder="1" applyAlignment="1" applyProtection="1">
      <alignment vertical="center" shrinkToFit="1"/>
    </xf>
    <xf numFmtId="166" fontId="3" fillId="0" borderId="93" xfId="0" applyNumberFormat="1" applyFont="1" applyBorder="1" applyAlignment="1" applyProtection="1">
      <alignment horizontal="center" vertical="center"/>
    </xf>
    <xf numFmtId="166" fontId="3" fillId="0" borderId="38" xfId="0" applyNumberFormat="1" applyFont="1" applyFill="1" applyBorder="1" applyAlignment="1" applyProtection="1">
      <alignment horizontal="center" vertical="center"/>
    </xf>
    <xf numFmtId="166" fontId="7" fillId="0" borderId="93" xfId="0" applyNumberFormat="1" applyFont="1" applyFill="1" applyBorder="1" applyAlignment="1" applyProtection="1">
      <alignment vertical="center"/>
    </xf>
    <xf numFmtId="166" fontId="7" fillId="0" borderId="94" xfId="0" applyNumberFormat="1" applyFont="1" applyFill="1" applyBorder="1" applyAlignment="1" applyProtection="1">
      <alignment vertical="center"/>
    </xf>
    <xf numFmtId="166" fontId="3" fillId="0" borderId="98" xfId="0" applyNumberFormat="1" applyFont="1" applyBorder="1" applyAlignment="1" applyProtection="1">
      <alignment vertical="center"/>
    </xf>
    <xf numFmtId="166" fontId="10" fillId="0" borderId="99" xfId="0" applyNumberFormat="1" applyFont="1" applyBorder="1" applyAlignment="1" applyProtection="1">
      <alignment vertical="center"/>
    </xf>
    <xf numFmtId="167" fontId="19" fillId="0" borderId="100" xfId="0" applyNumberFormat="1" applyFont="1" applyBorder="1" applyAlignment="1" applyProtection="1">
      <alignment vertical="center" shrinkToFit="1"/>
    </xf>
    <xf numFmtId="166" fontId="3" fillId="2" borderId="0" xfId="0" applyNumberFormat="1" applyFont="1" applyFill="1" applyBorder="1" applyAlignment="1" applyProtection="1">
      <alignment horizontal="left" vertical="center"/>
    </xf>
    <xf numFmtId="167" fontId="3" fillId="0" borderId="0" xfId="0" applyNumberFormat="1" applyFont="1" applyBorder="1" applyAlignment="1" applyProtection="1">
      <alignment vertical="center"/>
    </xf>
    <xf numFmtId="166" fontId="10" fillId="0" borderId="0" xfId="0" applyNumberFormat="1" applyFont="1" applyBorder="1" applyAlignment="1" applyProtection="1">
      <alignment vertical="center"/>
    </xf>
    <xf numFmtId="167" fontId="3" fillId="0" borderId="0" xfId="0" applyNumberFormat="1" applyFont="1" applyFill="1" applyBorder="1" applyAlignment="1" applyProtection="1">
      <alignment vertical="center"/>
    </xf>
    <xf numFmtId="166" fontId="3" fillId="0" borderId="0" xfId="0" applyNumberFormat="1" applyFont="1" applyAlignment="1" applyProtection="1">
      <alignment vertical="center" wrapText="1"/>
    </xf>
    <xf numFmtId="166" fontId="3" fillId="0" borderId="0" xfId="0" applyNumberFormat="1" applyFont="1" applyBorder="1" applyAlignment="1" applyProtection="1">
      <alignment horizontal="right" vertical="center"/>
    </xf>
    <xf numFmtId="166" fontId="3" fillId="0" borderId="0" xfId="0" applyNumberFormat="1" applyFont="1" applyBorder="1" applyAlignment="1" applyProtection="1">
      <alignment horizontal="center" vertical="center" shrinkToFit="1"/>
    </xf>
    <xf numFmtId="167" fontId="3" fillId="0" borderId="0" xfId="0" applyNumberFormat="1" applyFont="1" applyBorder="1" applyAlignment="1" applyProtection="1">
      <alignment vertical="center" shrinkToFit="1"/>
    </xf>
    <xf numFmtId="168" fontId="7" fillId="0" borderId="0" xfId="0" applyNumberFormat="1" applyFont="1" applyBorder="1" applyAlignment="1" applyProtection="1">
      <alignment vertical="center" shrinkToFit="1"/>
    </xf>
    <xf numFmtId="166" fontId="3" fillId="0" borderId="0" xfId="0" applyNumberFormat="1" applyFont="1" applyFill="1" applyBorder="1" applyAlignment="1" applyProtection="1">
      <alignment vertical="center"/>
    </xf>
    <xf numFmtId="167" fontId="8" fillId="0" borderId="0" xfId="0" applyNumberFormat="1" applyFont="1" applyFill="1" applyBorder="1" applyAlignment="1" applyProtection="1">
      <alignment vertical="center" shrinkToFit="1"/>
    </xf>
    <xf numFmtId="166" fontId="3" fillId="0" borderId="27" xfId="0" applyNumberFormat="1" applyFont="1" applyBorder="1" applyAlignment="1" applyProtection="1">
      <alignment horizontal="center" vertical="center" wrapText="1"/>
    </xf>
    <xf numFmtId="164" fontId="3" fillId="0" borderId="11" xfId="0" applyNumberFormat="1" applyFont="1" applyBorder="1" applyAlignment="1" applyProtection="1">
      <alignment horizontal="center" vertical="center" wrapText="1"/>
    </xf>
    <xf numFmtId="164" fontId="3" fillId="0" borderId="0" xfId="0" applyNumberFormat="1" applyFont="1" applyBorder="1" applyAlignment="1" applyProtection="1">
      <alignment vertical="center"/>
    </xf>
    <xf numFmtId="167" fontId="10" fillId="0" borderId="0" xfId="0" applyNumberFormat="1" applyFont="1" applyBorder="1" applyAlignment="1" applyProtection="1">
      <alignment vertical="center" shrinkToFit="1"/>
    </xf>
    <xf numFmtId="166" fontId="3" fillId="0" borderId="53" xfId="0" applyNumberFormat="1" applyFont="1" applyBorder="1" applyAlignment="1" applyProtection="1">
      <alignment vertical="center"/>
    </xf>
    <xf numFmtId="166" fontId="3" fillId="0" borderId="102" xfId="0" applyNumberFormat="1" applyFont="1" applyBorder="1" applyAlignment="1" applyProtection="1">
      <alignment vertical="center"/>
    </xf>
    <xf numFmtId="166" fontId="3" fillId="0" borderId="56" xfId="0" applyNumberFormat="1" applyFont="1" applyBorder="1" applyAlignment="1" applyProtection="1">
      <alignment vertical="center"/>
    </xf>
    <xf numFmtId="166" fontId="3" fillId="0" borderId="104" xfId="0" applyNumberFormat="1" applyFont="1" applyBorder="1" applyAlignment="1" applyProtection="1">
      <alignment vertical="center"/>
    </xf>
    <xf numFmtId="166" fontId="3" fillId="0" borderId="40" xfId="0" applyNumberFormat="1" applyFont="1" applyBorder="1" applyAlignment="1" applyProtection="1">
      <alignment horizontal="center" vertical="center"/>
    </xf>
    <xf numFmtId="166" fontId="3" fillId="0" borderId="107" xfId="0" applyNumberFormat="1" applyFont="1" applyBorder="1" applyAlignment="1" applyProtection="1">
      <alignment horizontal="center" vertical="center"/>
    </xf>
    <xf numFmtId="166" fontId="3" fillId="0" borderId="106" xfId="0" applyNumberFormat="1" applyFont="1" applyBorder="1" applyAlignment="1" applyProtection="1">
      <alignment horizontal="center" vertical="center"/>
    </xf>
    <xf numFmtId="164" fontId="3" fillId="0" borderId="76" xfId="0" applyNumberFormat="1" applyFont="1" applyBorder="1" applyAlignment="1" applyProtection="1">
      <alignment horizontal="center" vertical="center"/>
    </xf>
    <xf numFmtId="167" fontId="3" fillId="0" borderId="43" xfId="0" applyNumberFormat="1" applyFont="1" applyBorder="1" applyAlignment="1" applyProtection="1">
      <alignment vertical="center"/>
    </xf>
    <xf numFmtId="167" fontId="3" fillId="0" borderId="110" xfId="0" applyNumberFormat="1" applyFont="1" applyBorder="1" applyAlignment="1" applyProtection="1">
      <alignment vertical="center"/>
    </xf>
    <xf numFmtId="166" fontId="3" fillId="0" borderId="35" xfId="0" applyNumberFormat="1" applyFont="1" applyBorder="1" applyAlignment="1" applyProtection="1">
      <alignment horizontal="right" vertical="center"/>
    </xf>
    <xf numFmtId="166" fontId="3" fillId="0" borderId="22" xfId="0" applyNumberFormat="1" applyFont="1" applyBorder="1" applyAlignment="1" applyProtection="1">
      <alignment horizontal="right" vertical="center"/>
    </xf>
    <xf numFmtId="166" fontId="7" fillId="0" borderId="108" xfId="0" applyNumberFormat="1" applyFont="1" applyBorder="1" applyAlignment="1" applyProtection="1">
      <alignment vertical="center"/>
    </xf>
    <xf numFmtId="166" fontId="3" fillId="0" borderId="11" xfId="0" applyNumberFormat="1" applyFont="1" applyBorder="1" applyAlignment="1" applyProtection="1">
      <alignment horizontal="center" vertical="center" wrapText="1"/>
    </xf>
    <xf numFmtId="166" fontId="3" fillId="0" borderId="27" xfId="0" applyNumberFormat="1" applyFont="1" applyBorder="1" applyAlignment="1" applyProtection="1">
      <alignment horizontal="center" vertical="top" wrapText="1"/>
    </xf>
    <xf numFmtId="166" fontId="14" fillId="9" borderId="27" xfId="0" applyNumberFormat="1" applyFont="1" applyFill="1" applyBorder="1" applyAlignment="1" applyProtection="1">
      <alignment horizontal="center" vertical="center" wrapText="1"/>
    </xf>
    <xf numFmtId="8" fontId="7" fillId="0" borderId="19" xfId="0" applyNumberFormat="1" applyFont="1" applyBorder="1" applyAlignment="1" applyProtection="1">
      <alignment vertical="center" shrinkToFit="1"/>
    </xf>
    <xf numFmtId="166" fontId="13" fillId="2" borderId="0" xfId="0" applyNumberFormat="1" applyFont="1" applyFill="1" applyBorder="1" applyAlignment="1" applyProtection="1">
      <alignment horizontal="center" vertical="center"/>
    </xf>
    <xf numFmtId="166" fontId="13" fillId="0" borderId="0" xfId="0" applyNumberFormat="1" applyFont="1" applyBorder="1" applyAlignment="1" applyProtection="1">
      <alignment horizontal="center" vertical="center"/>
    </xf>
    <xf numFmtId="166" fontId="7" fillId="0" borderId="26" xfId="0" applyNumberFormat="1" applyFont="1" applyBorder="1" applyAlignment="1" applyProtection="1">
      <alignment vertical="center"/>
    </xf>
    <xf numFmtId="166" fontId="13" fillId="0" borderId="3" xfId="0" applyNumberFormat="1" applyFont="1" applyBorder="1" applyAlignment="1" applyProtection="1">
      <alignment horizontal="center" vertical="center"/>
    </xf>
    <xf numFmtId="166" fontId="3" fillId="0" borderId="38" xfId="0" applyNumberFormat="1" applyFont="1" applyBorder="1" applyAlignment="1" applyProtection="1">
      <alignment horizontal="center" vertical="center"/>
    </xf>
    <xf numFmtId="166" fontId="10" fillId="0" borderId="99" xfId="0" applyNumberFormat="1" applyFont="1" applyFill="1" applyBorder="1" applyAlignment="1" applyProtection="1">
      <alignment vertical="center"/>
    </xf>
    <xf numFmtId="164" fontId="10" fillId="0" borderId="0" xfId="0" applyNumberFormat="1" applyFont="1" applyBorder="1" applyAlignment="1" applyProtection="1">
      <alignment vertical="center"/>
    </xf>
    <xf numFmtId="167" fontId="19" fillId="0" borderId="72" xfId="0" applyNumberFormat="1" applyFont="1" applyBorder="1" applyAlignment="1" applyProtection="1">
      <alignment vertical="center" shrinkToFit="1"/>
    </xf>
    <xf numFmtId="166" fontId="7" fillId="0" borderId="93" xfId="0" applyNumberFormat="1" applyFont="1" applyBorder="1" applyAlignment="1" applyProtection="1">
      <alignment vertical="center"/>
    </xf>
    <xf numFmtId="166" fontId="10" fillId="0" borderId="42" xfId="0" applyNumberFormat="1" applyFont="1" applyFill="1" applyBorder="1" applyAlignment="1" applyProtection="1">
      <alignment vertical="center"/>
    </xf>
    <xf numFmtId="166" fontId="10" fillId="0" borderId="0" xfId="0" applyNumberFormat="1" applyFont="1" applyFill="1" applyBorder="1" applyAlignment="1" applyProtection="1">
      <alignment vertical="center"/>
    </xf>
    <xf numFmtId="166" fontId="3" fillId="0" borderId="94" xfId="0" applyNumberFormat="1" applyFont="1" applyFill="1" applyBorder="1" applyAlignment="1" applyProtection="1">
      <alignment vertical="center"/>
    </xf>
    <xf numFmtId="166" fontId="7" fillId="0" borderId="38" xfId="0" applyNumberFormat="1" applyFont="1" applyBorder="1" applyAlignment="1" applyProtection="1">
      <alignment vertical="center"/>
    </xf>
    <xf numFmtId="166" fontId="13" fillId="0" borderId="0" xfId="0" applyNumberFormat="1" applyFont="1" applyAlignment="1" applyProtection="1">
      <alignment horizontal="right"/>
    </xf>
    <xf numFmtId="166" fontId="10" fillId="0" borderId="56" xfId="0" applyNumberFormat="1" applyFont="1" applyFill="1" applyBorder="1" applyAlignment="1" applyProtection="1">
      <alignment vertical="center"/>
    </xf>
    <xf numFmtId="166" fontId="3" fillId="0" borderId="40" xfId="0" applyNumberFormat="1" applyFont="1" applyBorder="1" applyAlignment="1" applyProtection="1">
      <alignment vertical="center"/>
    </xf>
    <xf numFmtId="166" fontId="3" fillId="0" borderId="19" xfId="0" applyNumberFormat="1" applyFont="1" applyBorder="1" applyAlignment="1" applyProtection="1">
      <alignment horizontal="center" vertical="center"/>
    </xf>
    <xf numFmtId="166" fontId="3" fillId="0" borderId="68" xfId="0" applyNumberFormat="1" applyFont="1" applyBorder="1" applyAlignment="1" applyProtection="1">
      <alignment vertical="center"/>
    </xf>
    <xf numFmtId="166" fontId="3" fillId="0" borderId="69" xfId="0" applyNumberFormat="1" applyFont="1" applyBorder="1" applyAlignment="1" applyProtection="1">
      <alignment vertical="center"/>
    </xf>
    <xf numFmtId="167" fontId="19" fillId="0" borderId="0" xfId="0" applyNumberFormat="1" applyFont="1" applyBorder="1" applyAlignment="1" applyProtection="1">
      <alignment vertical="center" shrinkToFit="1"/>
    </xf>
    <xf numFmtId="167" fontId="8" fillId="0" borderId="73" xfId="0" applyNumberFormat="1" applyFont="1" applyBorder="1" applyAlignment="1" applyProtection="1">
      <alignment horizontal="center" vertical="center" shrinkToFit="1"/>
    </xf>
    <xf numFmtId="167" fontId="8" fillId="0" borderId="79" xfId="0" applyNumberFormat="1" applyFont="1" applyBorder="1" applyAlignment="1" applyProtection="1">
      <alignment horizontal="center" vertical="center" shrinkToFit="1"/>
    </xf>
    <xf numFmtId="167" fontId="8" fillId="0" borderId="73" xfId="0" applyNumberFormat="1" applyFont="1" applyBorder="1" applyAlignment="1" applyProtection="1">
      <alignment horizontal="center" vertical="center"/>
    </xf>
    <xf numFmtId="167" fontId="10" fillId="0" borderId="103" xfId="0" applyNumberFormat="1" applyFont="1" applyBorder="1" applyAlignment="1" applyProtection="1">
      <alignment horizontal="center" vertical="center" shrinkToFit="1"/>
    </xf>
    <xf numFmtId="167" fontId="10" fillId="0" borderId="105" xfId="0" applyNumberFormat="1" applyFont="1" applyBorder="1" applyAlignment="1" applyProtection="1">
      <alignment horizontal="center" vertical="center" shrinkToFit="1"/>
    </xf>
    <xf numFmtId="166" fontId="3" fillId="0" borderId="78" xfId="0" applyNumberFormat="1" applyFont="1" applyBorder="1" applyAlignment="1" applyProtection="1">
      <alignment horizontal="center" vertical="center"/>
    </xf>
    <xf numFmtId="166" fontId="7" fillId="0" borderId="39" xfId="0" applyNumberFormat="1" applyFont="1" applyBorder="1" applyAlignment="1" applyProtection="1">
      <alignment horizontal="center" vertical="center"/>
    </xf>
    <xf numFmtId="166" fontId="3" fillId="0" borderId="27" xfId="0" applyNumberFormat="1" applyFont="1" applyBorder="1" applyAlignment="1" applyProtection="1">
      <alignment horizontal="center" vertical="center"/>
    </xf>
    <xf numFmtId="166" fontId="3" fillId="0" borderId="28" xfId="0" applyNumberFormat="1" applyFont="1" applyBorder="1" applyAlignment="1" applyProtection="1">
      <alignment horizontal="center" vertical="center"/>
    </xf>
    <xf numFmtId="166" fontId="8" fillId="0" borderId="26" xfId="0" applyNumberFormat="1" applyFont="1" applyBorder="1" applyAlignment="1" applyProtection="1">
      <alignment horizontal="center" vertical="center"/>
    </xf>
    <xf numFmtId="164" fontId="3" fillId="0" borderId="96" xfId="0" applyNumberFormat="1" applyFont="1" applyBorder="1" applyAlignment="1" applyProtection="1">
      <alignment horizontal="center" vertical="center"/>
    </xf>
    <xf numFmtId="166" fontId="3" fillId="0" borderId="82" xfId="0" applyNumberFormat="1" applyFont="1" applyBorder="1" applyAlignment="1" applyProtection="1">
      <alignment horizontal="center" vertical="center"/>
    </xf>
    <xf numFmtId="164" fontId="11" fillId="0" borderId="3" xfId="0" applyNumberFormat="1" applyFont="1" applyBorder="1" applyAlignment="1" applyProtection="1">
      <alignment horizontal="center" vertical="center" wrapText="1"/>
    </xf>
    <xf numFmtId="166" fontId="11" fillId="0" borderId="4" xfId="0" applyNumberFormat="1" applyFont="1" applyBorder="1" applyAlignment="1" applyProtection="1">
      <alignment horizontal="center" vertical="center"/>
    </xf>
    <xf numFmtId="166" fontId="11" fillId="0" borderId="3" xfId="0" applyNumberFormat="1" applyFont="1" applyBorder="1" applyAlignment="1" applyProtection="1">
      <alignment horizontal="center" vertical="center"/>
    </xf>
    <xf numFmtId="166" fontId="3" fillId="0" borderId="84" xfId="0" applyNumberFormat="1" applyFont="1" applyBorder="1" applyAlignment="1" applyProtection="1">
      <alignment horizontal="center" vertical="center"/>
    </xf>
    <xf numFmtId="166" fontId="3" fillId="0" borderId="97" xfId="0" applyNumberFormat="1" applyFont="1" applyBorder="1" applyAlignment="1" applyProtection="1">
      <alignment horizontal="right" vertical="center"/>
    </xf>
    <xf numFmtId="166" fontId="10" fillId="0" borderId="53" xfId="0" applyNumberFormat="1" applyFont="1" applyBorder="1" applyAlignment="1" applyProtection="1">
      <alignment vertical="center"/>
    </xf>
    <xf numFmtId="166" fontId="10" fillId="0" borderId="56" xfId="0" applyNumberFormat="1" applyFont="1" applyBorder="1" applyAlignment="1" applyProtection="1">
      <alignment vertical="center"/>
    </xf>
    <xf numFmtId="166" fontId="17" fillId="0" borderId="93" xfId="0" applyNumberFormat="1" applyFont="1" applyBorder="1" applyAlignment="1" applyProtection="1">
      <alignment horizontal="center" vertical="center"/>
    </xf>
    <xf numFmtId="166" fontId="3" fillId="0" borderId="85" xfId="0" applyNumberFormat="1" applyFont="1" applyBorder="1" applyAlignment="1" applyProtection="1">
      <alignment horizontal="center" vertical="center"/>
    </xf>
    <xf numFmtId="166" fontId="3" fillId="0" borderId="27" xfId="0" applyNumberFormat="1" applyFont="1" applyBorder="1" applyAlignment="1" applyProtection="1">
      <alignment vertical="center"/>
    </xf>
    <xf numFmtId="166" fontId="3" fillId="0" borderId="19" xfId="0" applyNumberFormat="1" applyFont="1" applyBorder="1" applyAlignment="1" applyProtection="1">
      <alignment vertical="center"/>
    </xf>
    <xf numFmtId="166" fontId="3" fillId="0" borderId="39" xfId="0" applyNumberFormat="1" applyFont="1" applyBorder="1" applyAlignment="1" applyProtection="1">
      <alignment horizontal="center" vertical="center"/>
    </xf>
    <xf numFmtId="166" fontId="3" fillId="15" borderId="34" xfId="0" applyNumberFormat="1" applyFont="1" applyFill="1" applyBorder="1" applyAlignment="1" applyProtection="1">
      <alignment vertical="center"/>
      <protection locked="0"/>
    </xf>
    <xf numFmtId="166" fontId="3" fillId="2" borderId="40" xfId="0" applyNumberFormat="1" applyFont="1" applyFill="1" applyBorder="1" applyAlignment="1" applyProtection="1">
      <alignment horizontal="center" vertical="center"/>
    </xf>
    <xf numFmtId="167" fontId="3" fillId="0" borderId="40" xfId="0" applyNumberFormat="1" applyFont="1" applyBorder="1" applyAlignment="1" applyProtection="1">
      <alignment vertical="center"/>
    </xf>
    <xf numFmtId="166" fontId="3" fillId="2" borderId="119" xfId="0" applyNumberFormat="1" applyFont="1" applyFill="1" applyBorder="1" applyAlignment="1" applyProtection="1">
      <alignment horizontal="center" vertical="center"/>
    </xf>
    <xf numFmtId="166" fontId="3" fillId="0" borderId="62" xfId="0" applyNumberFormat="1" applyFont="1" applyBorder="1" applyAlignment="1" applyProtection="1">
      <alignment horizontal="center" vertical="center"/>
    </xf>
    <xf numFmtId="166" fontId="3" fillId="2" borderId="48" xfId="0" applyNumberFormat="1" applyFont="1" applyFill="1" applyBorder="1" applyAlignment="1" applyProtection="1">
      <alignment horizontal="center" vertical="center"/>
    </xf>
    <xf numFmtId="167" fontId="3" fillId="0" borderId="101" xfId="0" applyNumberFormat="1" applyFont="1" applyBorder="1" applyAlignment="1" applyProtection="1">
      <alignment vertical="center"/>
    </xf>
    <xf numFmtId="166" fontId="3" fillId="0" borderId="122" xfId="0" applyNumberFormat="1" applyFont="1" applyBorder="1" applyAlignment="1" applyProtection="1">
      <alignment vertical="center"/>
    </xf>
    <xf numFmtId="166" fontId="3" fillId="0" borderId="42" xfId="0" applyNumberFormat="1" applyFont="1" applyFill="1" applyBorder="1" applyAlignment="1" applyProtection="1">
      <alignment vertical="center"/>
    </xf>
    <xf numFmtId="164" fontId="3" fillId="0" borderId="72" xfId="0" applyNumberFormat="1" applyFont="1" applyFill="1" applyBorder="1" applyAlignment="1" applyProtection="1">
      <alignment horizontal="center" vertical="center"/>
    </xf>
    <xf numFmtId="166" fontId="3" fillId="0" borderId="68" xfId="0" applyNumberFormat="1" applyFont="1" applyBorder="1" applyAlignment="1" applyProtection="1">
      <alignment horizontal="center" vertical="center"/>
    </xf>
    <xf numFmtId="164" fontId="3" fillId="0" borderId="125" xfId="0" applyNumberFormat="1" applyFont="1" applyBorder="1" applyAlignment="1" applyProtection="1">
      <alignment horizontal="center" vertical="center"/>
    </xf>
    <xf numFmtId="167" fontId="8" fillId="0" borderId="80" xfId="0" applyNumberFormat="1" applyFont="1" applyBorder="1" applyAlignment="1" applyProtection="1">
      <alignment vertical="center" shrinkToFit="1"/>
    </xf>
    <xf numFmtId="166" fontId="3" fillId="0" borderId="126" xfId="0" applyNumberFormat="1" applyFont="1" applyBorder="1" applyAlignment="1" applyProtection="1">
      <alignment horizontal="center" vertical="center"/>
    </xf>
    <xf numFmtId="167" fontId="8" fillId="0" borderId="76" xfId="0" applyNumberFormat="1" applyFont="1" applyBorder="1" applyAlignment="1" applyProtection="1">
      <alignment vertical="center"/>
    </xf>
    <xf numFmtId="166" fontId="3" fillId="0" borderId="69" xfId="0" applyNumberFormat="1" applyFont="1" applyBorder="1" applyAlignment="1" applyProtection="1">
      <alignment horizontal="center" vertical="center"/>
    </xf>
    <xf numFmtId="167" fontId="3" fillId="0" borderId="83" xfId="0" applyNumberFormat="1" applyFont="1" applyBorder="1" applyAlignment="1" applyProtection="1">
      <alignment vertical="center"/>
    </xf>
    <xf numFmtId="166" fontId="3" fillId="0" borderId="72" xfId="0" applyNumberFormat="1" applyFont="1" applyFill="1" applyBorder="1" applyAlignment="1" applyProtection="1">
      <alignment vertical="center"/>
    </xf>
    <xf numFmtId="166" fontId="3" fillId="0" borderId="7" xfId="0" applyNumberFormat="1" applyFont="1" applyFill="1" applyBorder="1" applyAlignment="1" applyProtection="1">
      <alignment vertical="center"/>
    </xf>
    <xf numFmtId="166" fontId="3" fillId="0" borderId="45" xfId="0" applyNumberFormat="1" applyFont="1" applyBorder="1" applyAlignment="1" applyProtection="1">
      <alignment horizontal="center" vertical="center" shrinkToFit="1"/>
    </xf>
    <xf numFmtId="167" fontId="3" fillId="0" borderId="45" xfId="0" applyNumberFormat="1" applyFont="1" applyBorder="1" applyAlignment="1" applyProtection="1">
      <alignment vertical="center" shrinkToFit="1"/>
    </xf>
    <xf numFmtId="166" fontId="3" fillId="0" borderId="113" xfId="0" applyNumberFormat="1" applyFont="1" applyBorder="1" applyAlignment="1" applyProtection="1">
      <alignment vertical="center" shrinkToFit="1"/>
    </xf>
    <xf numFmtId="166" fontId="3" fillId="0" borderId="93" xfId="0" applyNumberFormat="1" applyFont="1" applyBorder="1" applyAlignment="1" applyProtection="1">
      <alignment vertical="center"/>
    </xf>
    <xf numFmtId="166" fontId="3" fillId="0" borderId="128" xfId="0" applyNumberFormat="1" applyFont="1" applyBorder="1" applyAlignment="1" applyProtection="1">
      <alignment horizontal="center" vertical="center" shrinkToFit="1"/>
    </xf>
    <xf numFmtId="167" fontId="3" fillId="0" borderId="128" xfId="0" applyNumberFormat="1" applyFont="1" applyBorder="1" applyAlignment="1" applyProtection="1">
      <alignment vertical="center" shrinkToFit="1"/>
    </xf>
    <xf numFmtId="166" fontId="3" fillId="0" borderId="128" xfId="0" applyNumberFormat="1" applyFont="1" applyBorder="1" applyAlignment="1" applyProtection="1">
      <alignment horizontal="right" vertical="center" shrinkToFit="1"/>
    </xf>
    <xf numFmtId="168" fontId="7" fillId="0" borderId="129" xfId="0" applyNumberFormat="1" applyFont="1" applyBorder="1" applyAlignment="1" applyProtection="1">
      <alignment vertical="center" shrinkToFit="1"/>
    </xf>
    <xf numFmtId="167" fontId="12" fillId="0" borderId="40" xfId="1" applyNumberFormat="1" applyFont="1" applyFill="1" applyBorder="1" applyAlignment="1" applyProtection="1">
      <alignment vertical="center" shrinkToFit="1"/>
    </xf>
    <xf numFmtId="167" fontId="3" fillId="0" borderId="59" xfId="0" applyNumberFormat="1" applyFont="1" applyBorder="1" applyAlignment="1" applyProtection="1">
      <alignment vertical="center"/>
    </xf>
    <xf numFmtId="167" fontId="3" fillId="0" borderId="41" xfId="0" applyNumberFormat="1" applyFont="1" applyBorder="1" applyAlignment="1" applyProtection="1">
      <alignment vertical="center"/>
    </xf>
    <xf numFmtId="166" fontId="3" fillId="0" borderId="77" xfId="0" applyNumberFormat="1" applyFont="1" applyBorder="1" applyAlignment="1" applyProtection="1">
      <alignment vertical="center"/>
    </xf>
    <xf numFmtId="167" fontId="3" fillId="0" borderId="9" xfId="0" applyNumberFormat="1" applyFont="1" applyBorder="1" applyAlignment="1" applyProtection="1">
      <alignment vertical="center"/>
    </xf>
    <xf numFmtId="166" fontId="3" fillId="0" borderId="71" xfId="0" applyNumberFormat="1" applyFont="1" applyFill="1" applyBorder="1" applyAlignment="1" applyProtection="1">
      <alignment vertical="center"/>
    </xf>
    <xf numFmtId="166" fontId="3" fillId="0" borderId="25" xfId="0" applyNumberFormat="1" applyFont="1" applyFill="1" applyBorder="1" applyAlignment="1" applyProtection="1">
      <alignment vertical="center"/>
    </xf>
    <xf numFmtId="166" fontId="3" fillId="0" borderId="124" xfId="0" applyNumberFormat="1" applyFont="1" applyBorder="1" applyAlignment="1" applyProtection="1">
      <alignment horizontal="right" vertical="center"/>
    </xf>
    <xf numFmtId="166" fontId="3" fillId="0" borderId="82"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21" fillId="0" borderId="0" xfId="0" applyFont="1" applyAlignment="1" applyProtection="1">
      <alignment vertical="center"/>
    </xf>
    <xf numFmtId="0" fontId="21" fillId="10" borderId="77" xfId="0" applyFont="1" applyFill="1" applyBorder="1" applyAlignment="1" applyProtection="1">
      <alignment horizontal="center" vertical="center"/>
    </xf>
    <xf numFmtId="0" fontId="21" fillId="10" borderId="76" xfId="0" applyFont="1" applyFill="1" applyBorder="1" applyAlignment="1" applyProtection="1">
      <alignment horizontal="center" vertical="center" wrapText="1"/>
    </xf>
    <xf numFmtId="0" fontId="21" fillId="10" borderId="76" xfId="0" applyFont="1" applyFill="1" applyBorder="1" applyAlignment="1" applyProtection="1">
      <alignment horizontal="center" vertical="center"/>
    </xf>
    <xf numFmtId="0" fontId="22" fillId="10" borderId="39" xfId="0" applyFont="1" applyFill="1" applyBorder="1" applyAlignment="1" applyProtection="1">
      <alignment horizontal="center" vertical="center"/>
    </xf>
    <xf numFmtId="0" fontId="22" fillId="10" borderId="95" xfId="0" applyFont="1" applyFill="1" applyBorder="1" applyAlignment="1" applyProtection="1">
      <alignment horizontal="center" vertical="center"/>
    </xf>
    <xf numFmtId="0" fontId="0" fillId="0" borderId="77" xfId="0" applyBorder="1" applyAlignment="1" applyProtection="1">
      <alignment horizontal="center"/>
    </xf>
    <xf numFmtId="0" fontId="21" fillId="10" borderId="73" xfId="0" applyFont="1" applyFill="1" applyBorder="1" applyAlignment="1" applyProtection="1">
      <alignment horizontal="center" vertical="center"/>
    </xf>
    <xf numFmtId="0" fontId="21" fillId="10" borderId="80" xfId="0" applyFont="1" applyFill="1" applyBorder="1" applyAlignment="1" applyProtection="1">
      <alignment horizontal="center" vertical="center" wrapText="1"/>
    </xf>
    <xf numFmtId="0" fontId="21" fillId="10" borderId="80" xfId="0" applyFont="1" applyFill="1" applyBorder="1" applyAlignment="1" applyProtection="1">
      <alignment horizontal="center" vertical="center"/>
    </xf>
    <xf numFmtId="0" fontId="22" fillId="0" borderId="73" xfId="0" applyFont="1" applyBorder="1" applyAlignment="1" applyProtection="1">
      <alignment horizontal="center" vertical="center"/>
    </xf>
    <xf numFmtId="0" fontId="22" fillId="0" borderId="80" xfId="0" applyFont="1" applyBorder="1" applyAlignment="1" applyProtection="1">
      <alignment horizontal="center" vertical="center"/>
    </xf>
    <xf numFmtId="0" fontId="0" fillId="11" borderId="96" xfId="0" applyNumberFormat="1" applyFill="1" applyBorder="1" applyAlignment="1" applyProtection="1">
      <alignment horizontal="right" indent="2" readingOrder="2"/>
    </xf>
    <xf numFmtId="0" fontId="0" fillId="11" borderId="12" xfId="0" applyNumberFormat="1" applyFill="1" applyBorder="1" applyAlignment="1" applyProtection="1">
      <alignment horizontal="right" indent="1" readingOrder="2"/>
    </xf>
    <xf numFmtId="0" fontId="0" fillId="11" borderId="27" xfId="0" applyNumberFormat="1" applyFill="1" applyBorder="1" applyAlignment="1" applyProtection="1">
      <alignment horizontal="right" indent="1" readingOrder="2"/>
    </xf>
    <xf numFmtId="0" fontId="0" fillId="11" borderId="28" xfId="0" applyNumberFormat="1" applyFill="1" applyBorder="1" applyAlignment="1" applyProtection="1">
      <alignment horizontal="right" indent="1" readingOrder="2"/>
    </xf>
    <xf numFmtId="0" fontId="21" fillId="0" borderId="77" xfId="0" applyFont="1" applyBorder="1" applyAlignment="1" applyProtection="1">
      <alignment vertical="center" wrapText="1"/>
    </xf>
    <xf numFmtId="0" fontId="21" fillId="0" borderId="80" xfId="0" applyFont="1" applyBorder="1" applyAlignment="1" applyProtection="1">
      <alignment horizontal="center" vertical="center"/>
    </xf>
    <xf numFmtId="3" fontId="21" fillId="0" borderId="80" xfId="0" applyNumberFormat="1" applyFont="1" applyBorder="1" applyAlignment="1" applyProtection="1">
      <alignment horizontal="center" vertical="center"/>
    </xf>
    <xf numFmtId="0" fontId="0" fillId="7" borderId="118" xfId="0" applyNumberFormat="1" applyFill="1" applyBorder="1" applyAlignment="1" applyProtection="1">
      <alignment horizontal="right" indent="2" readingOrder="2"/>
    </xf>
    <xf numFmtId="0" fontId="0" fillId="7" borderId="61" xfId="0" applyNumberFormat="1" applyFill="1" applyBorder="1" applyAlignment="1" applyProtection="1">
      <alignment horizontal="right" indent="1" readingOrder="2"/>
    </xf>
    <xf numFmtId="0" fontId="0" fillId="7" borderId="40" xfId="0" applyNumberFormat="1" applyFill="1" applyBorder="1" applyAlignment="1" applyProtection="1">
      <alignment horizontal="right" indent="1" readingOrder="2"/>
    </xf>
    <xf numFmtId="0" fontId="0" fillId="7" borderId="19" xfId="0" applyNumberFormat="1" applyFill="1" applyBorder="1" applyAlignment="1" applyProtection="1">
      <alignment horizontal="right" indent="1" readingOrder="2"/>
    </xf>
    <xf numFmtId="0" fontId="21" fillId="0" borderId="78" xfId="0" applyFont="1" applyBorder="1" applyAlignment="1" applyProtection="1">
      <alignment vertical="center" wrapText="1"/>
    </xf>
    <xf numFmtId="0" fontId="21" fillId="12" borderId="80" xfId="0" applyFont="1" applyFill="1" applyBorder="1" applyAlignment="1" applyProtection="1">
      <alignment horizontal="center" vertical="center"/>
    </xf>
    <xf numFmtId="3" fontId="21" fillId="12" borderId="80" xfId="0" applyNumberFormat="1" applyFont="1" applyFill="1" applyBorder="1" applyAlignment="1" applyProtection="1">
      <alignment horizontal="center" vertical="center"/>
    </xf>
    <xf numFmtId="0" fontId="0" fillId="11" borderId="118" xfId="0" applyNumberFormat="1" applyFill="1" applyBorder="1" applyAlignment="1" applyProtection="1">
      <alignment horizontal="right" indent="2" readingOrder="2"/>
    </xf>
    <xf numFmtId="0" fontId="0" fillId="11" borderId="61" xfId="0" applyNumberFormat="1" applyFill="1" applyBorder="1" applyAlignment="1" applyProtection="1">
      <alignment horizontal="right" indent="1" readingOrder="2"/>
    </xf>
    <xf numFmtId="0" fontId="0" fillId="11" borderId="40" xfId="0" applyNumberFormat="1" applyFill="1" applyBorder="1" applyAlignment="1" applyProtection="1">
      <alignment horizontal="right" indent="1" readingOrder="2"/>
    </xf>
    <xf numFmtId="0" fontId="0" fillId="11" borderId="19" xfId="0" applyNumberFormat="1" applyFill="1" applyBorder="1" applyAlignment="1" applyProtection="1">
      <alignment horizontal="right" indent="1" readingOrder="2"/>
    </xf>
    <xf numFmtId="0" fontId="0" fillId="7" borderId="79" xfId="0" applyNumberFormat="1" applyFill="1" applyBorder="1" applyAlignment="1" applyProtection="1">
      <alignment horizontal="right" indent="2" readingOrder="2"/>
    </xf>
    <xf numFmtId="0" fontId="0" fillId="7" borderId="70" xfId="0" applyNumberFormat="1" applyFill="1" applyBorder="1" applyAlignment="1" applyProtection="1">
      <alignment horizontal="right" indent="1" readingOrder="2"/>
    </xf>
    <xf numFmtId="0" fontId="0" fillId="7" borderId="45" xfId="0" applyNumberFormat="1" applyFill="1" applyBorder="1" applyAlignment="1" applyProtection="1">
      <alignment horizontal="right" indent="1" readingOrder="2"/>
    </xf>
    <xf numFmtId="0" fontId="0" fillId="7" borderId="113" xfId="0" applyNumberFormat="1" applyFill="1" applyBorder="1" applyAlignment="1" applyProtection="1">
      <alignment horizontal="right" indent="1" readingOrder="2"/>
    </xf>
    <xf numFmtId="0" fontId="21" fillId="0" borderId="73" xfId="0" applyFont="1" applyBorder="1" applyAlignment="1" applyProtection="1">
      <alignment vertical="center" wrapText="1"/>
    </xf>
    <xf numFmtId="0" fontId="21" fillId="0" borderId="73" xfId="0" applyFont="1" applyBorder="1" applyAlignment="1" applyProtection="1">
      <alignment vertical="center"/>
    </xf>
    <xf numFmtId="1" fontId="3" fillId="7" borderId="0" xfId="0" applyNumberFormat="1" applyFont="1" applyFill="1" applyBorder="1" applyAlignment="1" applyProtection="1">
      <alignment horizontal="center" vertical="center"/>
    </xf>
    <xf numFmtId="166" fontId="3" fillId="0" borderId="0" xfId="0" applyNumberFormat="1" applyFont="1" applyFill="1" applyBorder="1" applyAlignment="1" applyProtection="1">
      <alignment horizontal="center" vertical="center"/>
    </xf>
    <xf numFmtId="166" fontId="3" fillId="0" borderId="0" xfId="0" applyNumberFormat="1" applyFont="1" applyFill="1" applyBorder="1" applyAlignment="1" applyProtection="1">
      <alignment vertical="center" shrinkToFit="1"/>
    </xf>
    <xf numFmtId="164" fontId="3" fillId="0" borderId="0" xfId="0" applyNumberFormat="1" applyFont="1" applyFill="1" applyBorder="1" applyAlignment="1" applyProtection="1">
      <alignment horizontal="center" vertical="center"/>
    </xf>
    <xf numFmtId="0" fontId="0" fillId="7" borderId="67" xfId="0" applyNumberFormat="1" applyFill="1" applyBorder="1" applyAlignment="1" applyProtection="1">
      <alignment horizontal="right" indent="1" readingOrder="2"/>
    </xf>
    <xf numFmtId="0" fontId="0" fillId="7" borderId="68" xfId="0" applyNumberFormat="1" applyFill="1" applyBorder="1" applyAlignment="1" applyProtection="1">
      <alignment horizontal="right" indent="1" readingOrder="2"/>
    </xf>
    <xf numFmtId="0" fontId="0" fillId="7" borderId="69" xfId="0" applyNumberFormat="1" applyFill="1" applyBorder="1" applyAlignment="1" applyProtection="1">
      <alignment horizontal="right" indent="1" readingOrder="2"/>
    </xf>
    <xf numFmtId="3" fontId="3" fillId="0" borderId="60" xfId="0" applyNumberFormat="1" applyFont="1" applyFill="1" applyBorder="1" applyAlignment="1" applyProtection="1">
      <alignment horizontal="center" vertical="center"/>
    </xf>
    <xf numFmtId="0" fontId="0" fillId="0" borderId="112" xfId="0" applyBorder="1" applyProtection="1"/>
    <xf numFmtId="0" fontId="0" fillId="0" borderId="40" xfId="0" applyBorder="1" applyAlignment="1" applyProtection="1">
      <alignment horizontal="center" vertical="center"/>
    </xf>
    <xf numFmtId="0" fontId="0" fillId="0" borderId="40"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13" borderId="112" xfId="0" applyFill="1" applyBorder="1" applyProtection="1"/>
    <xf numFmtId="0" fontId="0" fillId="13" borderId="40" xfId="0" applyFill="1" applyBorder="1" applyAlignment="1" applyProtection="1">
      <alignment horizontal="right" indent="2" readingOrder="2"/>
    </xf>
    <xf numFmtId="2" fontId="0" fillId="13" borderId="40" xfId="0" applyNumberFormat="1" applyFill="1" applyBorder="1" applyAlignment="1" applyProtection="1">
      <alignment horizontal="right" indent="2" readingOrder="2"/>
    </xf>
    <xf numFmtId="0" fontId="0" fillId="13" borderId="19" xfId="0" applyFill="1" applyBorder="1" applyAlignment="1" applyProtection="1">
      <alignment horizontal="right" indent="2" readingOrder="2"/>
    </xf>
    <xf numFmtId="166" fontId="3" fillId="0" borderId="120" xfId="0" applyNumberFormat="1" applyFont="1" applyFill="1" applyBorder="1" applyAlignment="1" applyProtection="1">
      <alignment horizontal="center" vertical="center"/>
    </xf>
    <xf numFmtId="0" fontId="0" fillId="0" borderId="40" xfId="0" applyBorder="1" applyAlignment="1" applyProtection="1">
      <alignment horizontal="right" indent="2" readingOrder="2"/>
    </xf>
    <xf numFmtId="2" fontId="0" fillId="0" borderId="40" xfId="0" applyNumberFormat="1" applyBorder="1" applyAlignment="1" applyProtection="1">
      <alignment horizontal="right" indent="2" readingOrder="2"/>
    </xf>
    <xf numFmtId="2" fontId="0" fillId="0" borderId="19" xfId="0" applyNumberFormat="1" applyBorder="1" applyAlignment="1" applyProtection="1">
      <alignment horizontal="left" indent="4" readingOrder="2"/>
    </xf>
    <xf numFmtId="166" fontId="3" fillId="7" borderId="123" xfId="0" applyNumberFormat="1" applyFont="1" applyFill="1" applyBorder="1" applyAlignment="1" applyProtection="1">
      <alignment vertical="center"/>
    </xf>
    <xf numFmtId="164" fontId="3" fillId="0" borderId="49" xfId="0" applyNumberFormat="1" applyFont="1" applyFill="1" applyBorder="1" applyAlignment="1" applyProtection="1">
      <alignment vertical="center"/>
    </xf>
    <xf numFmtId="2" fontId="0" fillId="13" borderId="19" xfId="0" applyNumberFormat="1" applyFill="1" applyBorder="1" applyAlignment="1" applyProtection="1">
      <alignment horizontal="left" indent="4" readingOrder="2"/>
    </xf>
    <xf numFmtId="0" fontId="22" fillId="10" borderId="76" xfId="0" applyFont="1" applyFill="1" applyBorder="1" applyAlignment="1" applyProtection="1">
      <alignment horizontal="center" vertical="center" wrapText="1"/>
    </xf>
    <xf numFmtId="0" fontId="0" fillId="11" borderId="70" xfId="0" applyFill="1" applyBorder="1" applyAlignment="1" applyProtection="1">
      <alignment horizontal="center"/>
    </xf>
    <xf numFmtId="0" fontId="0" fillId="11" borderId="45" xfId="0" applyFill="1" applyBorder="1" applyAlignment="1" applyProtection="1">
      <alignment horizontal="center"/>
    </xf>
    <xf numFmtId="0" fontId="0" fillId="11" borderId="113" xfId="0" applyFill="1" applyBorder="1" applyAlignment="1" applyProtection="1">
      <alignment horizontal="center"/>
    </xf>
    <xf numFmtId="0" fontId="22" fillId="10" borderId="80" xfId="0" applyFont="1" applyFill="1" applyBorder="1" applyAlignment="1" applyProtection="1">
      <alignment horizontal="center" vertical="center" wrapText="1"/>
    </xf>
    <xf numFmtId="0" fontId="22" fillId="12" borderId="73" xfId="0" applyFont="1" applyFill="1" applyBorder="1" applyAlignment="1" applyProtection="1">
      <alignment vertical="center"/>
    </xf>
    <xf numFmtId="0" fontId="22" fillId="12" borderId="80" xfId="0" applyFont="1" applyFill="1" applyBorder="1" applyAlignment="1" applyProtection="1">
      <alignment horizontal="right" vertical="center" indent="2"/>
    </xf>
    <xf numFmtId="166" fontId="12" fillId="0" borderId="0" xfId="0" applyNumberFormat="1" applyFont="1" applyFill="1" applyBorder="1" applyAlignment="1" applyProtection="1">
      <alignment vertical="center"/>
    </xf>
    <xf numFmtId="0" fontId="0" fillId="11" borderId="38" xfId="0" applyFill="1" applyBorder="1" applyProtection="1"/>
    <xf numFmtId="0" fontId="0" fillId="11" borderId="27" xfId="0" applyNumberFormat="1" applyFill="1" applyBorder="1" applyAlignment="1" applyProtection="1">
      <alignment horizontal="right" indent="2" readingOrder="2"/>
    </xf>
    <xf numFmtId="0" fontId="0" fillId="11" borderId="28" xfId="0" applyNumberFormat="1" applyFill="1" applyBorder="1" applyAlignment="1" applyProtection="1">
      <alignment horizontal="right" indent="2" readingOrder="2"/>
    </xf>
    <xf numFmtId="0" fontId="22" fillId="0" borderId="73" xfId="0" applyFont="1" applyBorder="1" applyAlignment="1" applyProtection="1">
      <alignment vertical="center"/>
    </xf>
    <xf numFmtId="0" fontId="22" fillId="0" borderId="80" xfId="0" applyFont="1" applyBorder="1" applyAlignment="1" applyProtection="1">
      <alignment horizontal="right" vertical="center" indent="2"/>
    </xf>
    <xf numFmtId="0" fontId="0" fillId="0" borderId="0" xfId="0" applyBorder="1" applyProtection="1"/>
    <xf numFmtId="0" fontId="0" fillId="0" borderId="40" xfId="0" applyNumberFormat="1" applyBorder="1" applyAlignment="1" applyProtection="1">
      <alignment horizontal="right" indent="2" readingOrder="2"/>
    </xf>
    <xf numFmtId="0" fontId="0" fillId="0" borderId="19" xfId="0" applyNumberFormat="1" applyBorder="1" applyAlignment="1" applyProtection="1">
      <alignment horizontal="right" indent="2" readingOrder="2"/>
    </xf>
    <xf numFmtId="0" fontId="0" fillId="11" borderId="24" xfId="0" applyFill="1" applyBorder="1" applyProtection="1"/>
    <xf numFmtId="0" fontId="0" fillId="11" borderId="68" xfId="0" applyNumberFormat="1" applyFill="1" applyBorder="1" applyAlignment="1" applyProtection="1">
      <alignment horizontal="right" indent="2" readingOrder="2"/>
    </xf>
    <xf numFmtId="0" fontId="0" fillId="11" borderId="69" xfId="0" applyNumberFormat="1" applyFill="1" applyBorder="1" applyAlignment="1" applyProtection="1">
      <alignment horizontal="right" indent="2" readingOrder="2"/>
    </xf>
    <xf numFmtId="0" fontId="0" fillId="0" borderId="38" xfId="0" applyFill="1" applyBorder="1" applyProtection="1"/>
    <xf numFmtId="0" fontId="0" fillId="0" borderId="27" xfId="0" applyNumberFormat="1" applyBorder="1" applyAlignment="1" applyProtection="1">
      <alignment horizontal="right" indent="2" readingOrder="2"/>
    </xf>
    <xf numFmtId="0" fontId="0" fillId="0" borderId="28" xfId="0" applyNumberFormat="1" applyBorder="1" applyAlignment="1" applyProtection="1">
      <alignment horizontal="right" indent="2" readingOrder="2"/>
    </xf>
    <xf numFmtId="0" fontId="0" fillId="11" borderId="0" xfId="0" applyFill="1" applyBorder="1" applyProtection="1"/>
    <xf numFmtId="0" fontId="0" fillId="11" borderId="40" xfId="0" applyNumberFormat="1" applyFill="1" applyBorder="1" applyAlignment="1" applyProtection="1">
      <alignment horizontal="right" indent="2" readingOrder="2"/>
    </xf>
    <xf numFmtId="0" fontId="0" fillId="11" borderId="19" xfId="0" applyNumberFormat="1" applyFill="1" applyBorder="1" applyAlignment="1" applyProtection="1">
      <alignment horizontal="right" indent="2" readingOrder="2"/>
    </xf>
    <xf numFmtId="0" fontId="0" fillId="0" borderId="24" xfId="0" applyFill="1" applyBorder="1" applyProtection="1"/>
    <xf numFmtId="0" fontId="0" fillId="0" borderId="68" xfId="0" applyNumberFormat="1" applyBorder="1" applyAlignment="1" applyProtection="1">
      <alignment horizontal="right" indent="2" readingOrder="2"/>
    </xf>
    <xf numFmtId="0" fontId="0" fillId="0" borderId="69" xfId="0" applyNumberFormat="1" applyBorder="1" applyAlignment="1" applyProtection="1">
      <alignment horizontal="right" indent="2" readingOrder="2"/>
    </xf>
    <xf numFmtId="3" fontId="22" fillId="12" borderId="80" xfId="0" applyNumberFormat="1" applyFont="1" applyFill="1" applyBorder="1" applyAlignment="1" applyProtection="1">
      <alignment horizontal="right" vertical="center" indent="2"/>
    </xf>
    <xf numFmtId="164" fontId="3" fillId="0" borderId="130" xfId="0" applyNumberFormat="1" applyFont="1" applyFill="1" applyBorder="1" applyAlignment="1" applyProtection="1">
      <alignment vertical="center"/>
    </xf>
    <xf numFmtId="0" fontId="0" fillId="11" borderId="101" xfId="0" applyNumberFormat="1" applyFill="1" applyBorder="1" applyAlignment="1" applyProtection="1">
      <alignment horizontal="right" indent="2" readingOrder="2"/>
    </xf>
    <xf numFmtId="0" fontId="0" fillId="11" borderId="13" xfId="0" applyNumberFormat="1" applyFill="1" applyBorder="1" applyAlignment="1" applyProtection="1">
      <alignment horizontal="right" indent="2" readingOrder="2"/>
    </xf>
    <xf numFmtId="3" fontId="22" fillId="0" borderId="80" xfId="0" applyNumberFormat="1" applyFont="1" applyBorder="1" applyAlignment="1" applyProtection="1">
      <alignment horizontal="right" vertical="center" indent="2"/>
    </xf>
    <xf numFmtId="164" fontId="3" fillId="0" borderId="131" xfId="0" applyNumberFormat="1" applyFont="1" applyFill="1" applyBorder="1" applyAlignment="1" applyProtection="1">
      <alignment vertical="center"/>
    </xf>
    <xf numFmtId="0" fontId="23" fillId="0" borderId="0" xfId="0" applyFont="1" applyAlignment="1" applyProtection="1">
      <alignment vertical="center"/>
    </xf>
    <xf numFmtId="164" fontId="3" fillId="0" borderId="132" xfId="0" applyNumberFormat="1" applyFont="1" applyFill="1" applyBorder="1" applyAlignment="1" applyProtection="1">
      <alignment vertical="center"/>
    </xf>
    <xf numFmtId="166" fontId="3" fillId="0" borderId="14" xfId="0" applyNumberFormat="1" applyFont="1" applyFill="1" applyBorder="1" applyAlignment="1" applyProtection="1">
      <alignment horizontal="left" vertical="center"/>
    </xf>
    <xf numFmtId="166" fontId="3" fillId="0" borderId="29" xfId="0" applyNumberFormat="1" applyFont="1" applyFill="1" applyBorder="1" applyAlignment="1" applyProtection="1">
      <alignment horizontal="right" vertical="center"/>
    </xf>
    <xf numFmtId="164" fontId="3" fillId="0" borderId="73" xfId="0" applyNumberFormat="1" applyFont="1" applyFill="1" applyBorder="1" applyAlignment="1" applyProtection="1">
      <alignment horizontal="right" vertical="center"/>
    </xf>
    <xf numFmtId="166" fontId="3" fillId="0" borderId="0" xfId="0" applyNumberFormat="1" applyFont="1" applyFill="1" applyBorder="1" applyAlignment="1" applyProtection="1">
      <alignment horizontal="left" vertical="center"/>
    </xf>
    <xf numFmtId="164" fontId="3" fillId="0" borderId="78" xfId="0" applyNumberFormat="1" applyFont="1" applyFill="1" applyBorder="1" applyAlignment="1" applyProtection="1">
      <alignment horizontal="right" vertical="center"/>
    </xf>
    <xf numFmtId="166" fontId="3" fillId="0" borderId="111" xfId="0" applyNumberFormat="1" applyFont="1" applyFill="1" applyBorder="1" applyAlignment="1" applyProtection="1">
      <alignment horizontal="left" vertical="center"/>
    </xf>
    <xf numFmtId="164" fontId="3" fillId="0" borderId="95" xfId="0" applyNumberFormat="1" applyFont="1" applyFill="1" applyBorder="1" applyAlignment="1" applyProtection="1">
      <alignment horizontal="right" vertical="center"/>
    </xf>
    <xf numFmtId="166" fontId="8" fillId="0" borderId="108" xfId="0" applyNumberFormat="1" applyFont="1" applyFill="1" applyBorder="1" applyAlignment="1" applyProtection="1">
      <alignment horizontal="left" vertical="center"/>
    </xf>
    <xf numFmtId="166" fontId="3" fillId="0" borderId="124" xfId="0" applyNumberFormat="1" applyFont="1" applyFill="1" applyBorder="1" applyAlignment="1" applyProtection="1">
      <alignment horizontal="left" vertical="center"/>
    </xf>
    <xf numFmtId="3" fontId="21" fillId="0" borderId="80" xfId="0" applyNumberFormat="1" applyFont="1" applyBorder="1" applyAlignment="1" applyProtection="1">
      <alignment horizontal="right" vertical="center" wrapText="1"/>
    </xf>
    <xf numFmtId="0" fontId="21" fillId="0" borderId="80" xfId="0" applyFont="1" applyBorder="1" applyAlignment="1" applyProtection="1">
      <alignment horizontal="right" vertical="center" wrapText="1"/>
    </xf>
    <xf numFmtId="0" fontId="21" fillId="14" borderId="78" xfId="0" applyFont="1" applyFill="1" applyBorder="1" applyAlignment="1" applyProtection="1">
      <alignment vertical="center"/>
    </xf>
    <xf numFmtId="0" fontId="21" fillId="14" borderId="73" xfId="0" applyFont="1" applyFill="1" applyBorder="1" applyAlignment="1" applyProtection="1">
      <alignment vertical="center"/>
    </xf>
    <xf numFmtId="0" fontId="21" fillId="14" borderId="80" xfId="0" applyFont="1" applyFill="1" applyBorder="1" applyAlignment="1" applyProtection="1">
      <alignment horizontal="right" vertical="center" wrapText="1"/>
    </xf>
    <xf numFmtId="3" fontId="21" fillId="14" borderId="80" xfId="0" applyNumberFormat="1" applyFont="1" applyFill="1" applyBorder="1" applyAlignment="1" applyProtection="1">
      <alignment horizontal="right" vertical="center" wrapText="1"/>
    </xf>
    <xf numFmtId="0" fontId="21" fillId="0" borderId="78" xfId="0" applyFont="1" applyBorder="1" applyAlignment="1" applyProtection="1">
      <alignment vertical="center"/>
    </xf>
    <xf numFmtId="0" fontId="24" fillId="0" borderId="0" xfId="0" applyFont="1" applyAlignment="1" applyProtection="1">
      <alignment vertical="center"/>
    </xf>
    <xf numFmtId="166" fontId="3" fillId="7" borderId="40" xfId="0" applyNumberFormat="1" applyFont="1" applyFill="1" applyBorder="1" applyAlignment="1" applyProtection="1">
      <alignment vertical="center"/>
    </xf>
    <xf numFmtId="166" fontId="3" fillId="7" borderId="14" xfId="0" applyNumberFormat="1" applyFont="1" applyFill="1" applyBorder="1" applyAlignment="1" applyProtection="1">
      <alignment vertical="center"/>
    </xf>
    <xf numFmtId="164" fontId="3" fillId="0" borderId="15"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vertical="center"/>
    </xf>
    <xf numFmtId="166" fontId="3" fillId="0" borderId="15" xfId="0" applyNumberFormat="1" applyFont="1" applyFill="1" applyBorder="1" applyAlignment="1" applyProtection="1">
      <alignment vertical="center"/>
    </xf>
    <xf numFmtId="166" fontId="3" fillId="0" borderId="30" xfId="0" applyNumberFormat="1" applyFont="1" applyFill="1" applyBorder="1" applyAlignment="1" applyProtection="1">
      <alignment vertical="center"/>
    </xf>
    <xf numFmtId="166" fontId="17" fillId="0" borderId="21" xfId="0" applyNumberFormat="1" applyFont="1" applyFill="1" applyBorder="1" applyAlignment="1" applyProtection="1">
      <alignment vertical="center"/>
    </xf>
    <xf numFmtId="166" fontId="17" fillId="0" borderId="83" xfId="0" applyNumberFormat="1" applyFont="1" applyFill="1" applyBorder="1" applyAlignment="1" applyProtection="1">
      <alignment vertical="center"/>
    </xf>
    <xf numFmtId="164" fontId="3" fillId="0" borderId="18" xfId="0" applyNumberFormat="1" applyFont="1" applyFill="1" applyBorder="1" applyAlignment="1" applyProtection="1">
      <alignment horizontal="center" vertical="center"/>
    </xf>
    <xf numFmtId="166" fontId="3" fillId="7" borderId="68" xfId="0" applyNumberFormat="1" applyFont="1" applyFill="1" applyBorder="1" applyAlignment="1" applyProtection="1">
      <alignment vertical="center"/>
    </xf>
    <xf numFmtId="166" fontId="3" fillId="7" borderId="6" xfId="0" applyNumberFormat="1" applyFont="1" applyFill="1" applyBorder="1" applyAlignment="1" applyProtection="1">
      <alignment vertical="center"/>
    </xf>
    <xf numFmtId="164" fontId="3" fillId="0" borderId="37"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vertical="center"/>
    </xf>
    <xf numFmtId="166" fontId="3" fillId="0" borderId="8" xfId="0" applyNumberFormat="1" applyFont="1" applyFill="1" applyBorder="1" applyAlignment="1" applyProtection="1">
      <alignment vertical="center"/>
    </xf>
    <xf numFmtId="166" fontId="17" fillId="0" borderId="85" xfId="0" applyNumberFormat="1" applyFont="1" applyFill="1" applyBorder="1" applyAlignment="1" applyProtection="1">
      <alignment vertical="center"/>
    </xf>
    <xf numFmtId="166" fontId="17" fillId="0" borderId="9" xfId="0" applyNumberFormat="1" applyFont="1" applyFill="1" applyBorder="1" applyAlignment="1" applyProtection="1">
      <alignment vertical="center"/>
    </xf>
    <xf numFmtId="166" fontId="3" fillId="0" borderId="14" xfId="0" applyNumberFormat="1" applyFont="1" applyFill="1" applyBorder="1" applyAlignment="1" applyProtection="1">
      <alignment horizontal="center" vertical="center"/>
    </xf>
    <xf numFmtId="1" fontId="3" fillId="0" borderId="15" xfId="0" applyNumberFormat="1" applyFont="1" applyFill="1" applyBorder="1" applyAlignment="1" applyProtection="1">
      <alignment horizontal="center" vertical="center"/>
    </xf>
    <xf numFmtId="166" fontId="3" fillId="0" borderId="30" xfId="0" applyNumberFormat="1" applyFont="1" applyFill="1" applyBorder="1" applyAlignment="1" applyProtection="1">
      <alignment horizontal="center" vertical="center"/>
    </xf>
    <xf numFmtId="164" fontId="17" fillId="0" borderId="87" xfId="0" applyNumberFormat="1" applyFont="1" applyFill="1" applyBorder="1" applyAlignment="1" applyProtection="1">
      <alignment horizontal="right" vertical="center"/>
    </xf>
    <xf numFmtId="166" fontId="3" fillId="0" borderId="47" xfId="0" applyNumberFormat="1" applyFont="1" applyFill="1" applyBorder="1" applyAlignment="1" applyProtection="1">
      <alignment horizontal="center" vertical="center"/>
    </xf>
    <xf numFmtId="166" fontId="3" fillId="0" borderId="15" xfId="0" applyNumberFormat="1" applyFont="1" applyFill="1" applyBorder="1" applyAlignment="1" applyProtection="1">
      <alignment horizontal="right" vertical="center"/>
    </xf>
    <xf numFmtId="166" fontId="3" fillId="0" borderId="83" xfId="0" applyNumberFormat="1" applyFont="1" applyFill="1" applyBorder="1" applyAlignment="1" applyProtection="1">
      <alignment horizontal="right" vertical="center"/>
    </xf>
    <xf numFmtId="166" fontId="3" fillId="0" borderId="6" xfId="0" applyNumberFormat="1" applyFont="1" applyFill="1" applyBorder="1" applyAlignment="1" applyProtection="1">
      <alignment horizontal="center" vertical="center"/>
    </xf>
    <xf numFmtId="1" fontId="3" fillId="0" borderId="7" xfId="0" applyNumberFormat="1" applyFont="1" applyFill="1" applyBorder="1" applyAlignment="1" applyProtection="1">
      <alignment horizontal="center" vertical="center"/>
    </xf>
    <xf numFmtId="164" fontId="17" fillId="0" borderId="73" xfId="0" applyNumberFormat="1" applyFont="1" applyFill="1" applyBorder="1" applyAlignment="1" applyProtection="1">
      <alignment horizontal="right" vertical="center"/>
    </xf>
    <xf numFmtId="166" fontId="3" fillId="0" borderId="25" xfId="0" applyNumberFormat="1" applyFont="1" applyFill="1" applyBorder="1" applyAlignment="1" applyProtection="1">
      <alignment horizontal="center" vertical="center"/>
    </xf>
    <xf numFmtId="166" fontId="3" fillId="0" borderId="7" xfId="0" applyNumberFormat="1" applyFont="1" applyFill="1" applyBorder="1" applyAlignment="1" applyProtection="1">
      <alignment horizontal="right" vertical="center"/>
    </xf>
    <xf numFmtId="166" fontId="3" fillId="0" borderId="9" xfId="0" applyNumberFormat="1" applyFont="1" applyFill="1" applyBorder="1" applyAlignment="1" applyProtection="1">
      <alignment horizontal="right" vertical="center"/>
    </xf>
    <xf numFmtId="166" fontId="3" fillId="0" borderId="14" xfId="0" applyNumberFormat="1" applyFont="1" applyFill="1" applyBorder="1" applyAlignment="1" applyProtection="1">
      <alignment vertical="center"/>
    </xf>
    <xf numFmtId="166" fontId="3" fillId="0" borderId="83" xfId="0" applyNumberFormat="1" applyFont="1" applyFill="1" applyBorder="1" applyAlignment="1" applyProtection="1">
      <alignment horizontal="center" vertical="center"/>
    </xf>
    <xf numFmtId="169" fontId="3" fillId="0" borderId="63" xfId="0" applyNumberFormat="1" applyFont="1" applyFill="1" applyBorder="1" applyAlignment="1" applyProtection="1">
      <alignment horizontal="center" vertical="center"/>
    </xf>
    <xf numFmtId="164" fontId="17" fillId="0" borderId="87" xfId="0" applyNumberFormat="1" applyFont="1" applyFill="1" applyBorder="1" applyAlignment="1" applyProtection="1">
      <alignment vertical="center"/>
    </xf>
    <xf numFmtId="166" fontId="3" fillId="0" borderId="21" xfId="0" applyNumberFormat="1" applyFont="1" applyFill="1" applyBorder="1" applyAlignment="1" applyProtection="1">
      <alignment vertical="center"/>
    </xf>
    <xf numFmtId="166" fontId="3" fillId="0" borderId="47" xfId="0" applyNumberFormat="1" applyFont="1" applyFill="1" applyBorder="1" applyAlignment="1" applyProtection="1">
      <alignment vertical="center"/>
    </xf>
    <xf numFmtId="166" fontId="3" fillId="7" borderId="83" xfId="0" applyNumberFormat="1" applyFont="1" applyFill="1" applyBorder="1" applyAlignment="1" applyProtection="1">
      <alignment horizontal="right" vertical="center"/>
    </xf>
    <xf numFmtId="166" fontId="3" fillId="0" borderId="16" xfId="0" applyNumberFormat="1" applyFont="1" applyFill="1" applyBorder="1" applyAlignment="1" applyProtection="1">
      <alignment horizontal="center" vertical="center"/>
    </xf>
    <xf numFmtId="166" fontId="3" fillId="0" borderId="85" xfId="0" applyNumberFormat="1" applyFont="1" applyFill="1" applyBorder="1" applyAlignment="1" applyProtection="1">
      <alignment vertical="center"/>
    </xf>
    <xf numFmtId="166" fontId="3" fillId="0" borderId="9" xfId="0" applyNumberFormat="1" applyFont="1" applyFill="1" applyBorder="1" applyAlignment="1" applyProtection="1">
      <alignment vertical="center"/>
    </xf>
    <xf numFmtId="1" fontId="3" fillId="0" borderId="0" xfId="0" applyNumberFormat="1" applyFont="1" applyFill="1" applyBorder="1" applyAlignment="1" applyProtection="1">
      <alignment horizontal="center" vertical="center"/>
    </xf>
    <xf numFmtId="166" fontId="17" fillId="0" borderId="93" xfId="0" applyNumberFormat="1" applyFont="1" applyFill="1" applyBorder="1" applyAlignment="1" applyProtection="1">
      <alignment horizontal="center" vertical="center"/>
    </xf>
    <xf numFmtId="164" fontId="17" fillId="0" borderId="95" xfId="0" applyNumberFormat="1" applyFont="1" applyFill="1" applyBorder="1" applyAlignment="1" applyProtection="1">
      <alignment vertical="center"/>
    </xf>
    <xf numFmtId="166" fontId="3" fillId="0" borderId="16" xfId="0" applyNumberFormat="1" applyFont="1" applyFill="1" applyBorder="1" applyAlignment="1" applyProtection="1">
      <alignment horizontal="right" vertical="center"/>
    </xf>
    <xf numFmtId="171" fontId="12" fillId="0" borderId="40" xfId="1" applyNumberFormat="1" applyFont="1" applyFill="1" applyBorder="1" applyAlignment="1" applyProtection="1">
      <alignment vertical="center" shrinkToFit="1"/>
    </xf>
    <xf numFmtId="166" fontId="3" fillId="15" borderId="1" xfId="0" applyNumberFormat="1" applyFont="1" applyFill="1" applyBorder="1" applyAlignment="1" applyProtection="1">
      <alignment vertical="center"/>
      <protection locked="0"/>
    </xf>
    <xf numFmtId="0" fontId="3" fillId="15" borderId="1" xfId="0" applyNumberFormat="1" applyFont="1" applyFill="1" applyBorder="1" applyAlignment="1" applyProtection="1">
      <alignment vertical="center"/>
      <protection locked="0"/>
    </xf>
    <xf numFmtId="166" fontId="3" fillId="15" borderId="14" xfId="0" applyNumberFormat="1" applyFont="1" applyFill="1" applyBorder="1" applyAlignment="1" applyProtection="1">
      <alignment vertical="center"/>
      <protection locked="0"/>
    </xf>
    <xf numFmtId="1" fontId="3" fillId="15" borderId="15" xfId="0" applyNumberFormat="1" applyFont="1" applyFill="1" applyBorder="1" applyAlignment="1" applyProtection="1">
      <alignment horizontal="center" vertical="center"/>
      <protection locked="0"/>
    </xf>
    <xf numFmtId="166" fontId="3" fillId="15" borderId="15" xfId="0" applyNumberFormat="1" applyFont="1" applyFill="1" applyBorder="1" applyAlignment="1" applyProtection="1">
      <alignment horizontal="center" vertical="center"/>
      <protection locked="0"/>
    </xf>
    <xf numFmtId="166" fontId="3" fillId="15" borderId="15" xfId="0" applyNumberFormat="1" applyFont="1" applyFill="1" applyBorder="1" applyAlignment="1" applyProtection="1">
      <alignment vertical="center"/>
      <protection locked="0"/>
    </xf>
    <xf numFmtId="164" fontId="3" fillId="15" borderId="15" xfId="0" applyNumberFormat="1" applyFont="1" applyFill="1" applyBorder="1" applyAlignment="1" applyProtection="1">
      <alignment horizontal="center" vertical="center"/>
      <protection locked="0"/>
    </xf>
    <xf numFmtId="166" fontId="3" fillId="15" borderId="17" xfId="0" applyNumberFormat="1" applyFont="1" applyFill="1" applyBorder="1" applyAlignment="1" applyProtection="1">
      <alignment vertical="center"/>
      <protection locked="0"/>
    </xf>
    <xf numFmtId="1" fontId="3" fillId="15" borderId="18" xfId="0" applyNumberFormat="1" applyFont="1" applyFill="1" applyBorder="1" applyAlignment="1" applyProtection="1">
      <alignment horizontal="center" vertical="center"/>
      <protection locked="0"/>
    </xf>
    <xf numFmtId="166" fontId="3" fillId="15" borderId="18" xfId="0" applyNumberFormat="1" applyFont="1" applyFill="1" applyBorder="1" applyAlignment="1" applyProtection="1">
      <alignment horizontal="center" vertical="center"/>
      <protection locked="0"/>
    </xf>
    <xf numFmtId="166" fontId="3" fillId="15" borderId="18" xfId="0" applyNumberFormat="1" applyFont="1" applyFill="1" applyBorder="1" applyAlignment="1" applyProtection="1">
      <alignment vertical="center" shrinkToFit="1"/>
      <protection locked="0"/>
    </xf>
    <xf numFmtId="164" fontId="3" fillId="15" borderId="18" xfId="0" applyNumberFormat="1" applyFont="1" applyFill="1" applyBorder="1" applyAlignment="1" applyProtection="1">
      <alignment horizontal="center" vertical="center"/>
      <protection locked="0"/>
    </xf>
    <xf numFmtId="1" fontId="3" fillId="15" borderId="37" xfId="0" applyNumberFormat="1" applyFont="1" applyFill="1" applyBorder="1" applyAlignment="1" applyProtection="1">
      <alignment horizontal="center" vertical="center"/>
      <protection locked="0"/>
    </xf>
    <xf numFmtId="166" fontId="3" fillId="15" borderId="37" xfId="0" applyNumberFormat="1" applyFont="1" applyFill="1" applyBorder="1" applyAlignment="1" applyProtection="1">
      <alignment horizontal="center" vertical="center"/>
      <protection locked="0"/>
    </xf>
    <xf numFmtId="166" fontId="3" fillId="15" borderId="37" xfId="0" applyNumberFormat="1" applyFont="1" applyFill="1" applyBorder="1" applyAlignment="1" applyProtection="1">
      <alignment vertical="center" shrinkToFit="1"/>
      <protection locked="0"/>
    </xf>
    <xf numFmtId="164" fontId="3" fillId="15" borderId="37" xfId="0" applyNumberFormat="1" applyFont="1" applyFill="1" applyBorder="1" applyAlignment="1" applyProtection="1">
      <alignment horizontal="center" vertical="center"/>
      <protection locked="0"/>
    </xf>
    <xf numFmtId="166" fontId="3" fillId="15" borderId="59" xfId="0" applyNumberFormat="1" applyFont="1" applyFill="1" applyBorder="1" applyAlignment="1" applyProtection="1">
      <alignment vertical="center"/>
      <protection locked="0"/>
    </xf>
    <xf numFmtId="166" fontId="3" fillId="15" borderId="40" xfId="0" applyNumberFormat="1" applyFont="1" applyFill="1" applyBorder="1" applyAlignment="1" applyProtection="1">
      <alignment vertical="center"/>
      <protection locked="0"/>
    </xf>
    <xf numFmtId="166" fontId="3" fillId="15" borderId="30" xfId="0" applyNumberFormat="1" applyFont="1" applyFill="1" applyBorder="1" applyAlignment="1" applyProtection="1">
      <alignment vertical="center"/>
      <protection locked="0"/>
    </xf>
    <xf numFmtId="166" fontId="3" fillId="15" borderId="31" xfId="0" applyNumberFormat="1" applyFont="1" applyFill="1" applyBorder="1" applyAlignment="1" applyProtection="1">
      <alignment vertical="center"/>
      <protection locked="0"/>
    </xf>
    <xf numFmtId="166" fontId="3" fillId="15" borderId="33" xfId="0" applyNumberFormat="1" applyFont="1" applyFill="1" applyBorder="1" applyAlignment="1" applyProtection="1">
      <alignment vertical="center"/>
      <protection locked="0"/>
    </xf>
    <xf numFmtId="166" fontId="3" fillId="15" borderId="36" xfId="0" applyNumberFormat="1" applyFont="1" applyFill="1" applyBorder="1" applyAlignment="1" applyProtection="1">
      <alignment vertical="center"/>
      <protection locked="0"/>
    </xf>
    <xf numFmtId="166" fontId="3" fillId="15" borderId="101" xfId="0" applyNumberFormat="1" applyFont="1" applyFill="1" applyBorder="1" applyAlignment="1" applyProtection="1">
      <alignment vertical="center" shrinkToFit="1"/>
      <protection locked="0"/>
    </xf>
    <xf numFmtId="166" fontId="3" fillId="15" borderId="43" xfId="0" applyNumberFormat="1" applyFont="1" applyFill="1" applyBorder="1" applyAlignment="1" applyProtection="1">
      <alignment vertical="center" shrinkToFit="1"/>
      <protection locked="0"/>
    </xf>
    <xf numFmtId="166" fontId="3" fillId="15" borderId="41" xfId="0" applyNumberFormat="1" applyFont="1" applyFill="1" applyBorder="1" applyAlignment="1" applyProtection="1">
      <alignment vertical="center"/>
      <protection locked="0"/>
    </xf>
    <xf numFmtId="164" fontId="3" fillId="15" borderId="121" xfId="0" applyNumberFormat="1" applyFont="1" applyFill="1" applyBorder="1" applyAlignment="1" applyProtection="1">
      <alignment horizontal="center" vertical="center"/>
      <protection locked="0"/>
    </xf>
    <xf numFmtId="164" fontId="3" fillId="15" borderId="130" xfId="0" applyNumberFormat="1" applyFont="1" applyFill="1" applyBorder="1" applyAlignment="1" applyProtection="1">
      <alignment vertical="center"/>
      <protection locked="0"/>
    </xf>
    <xf numFmtId="164" fontId="3" fillId="15" borderId="131" xfId="0" applyNumberFormat="1" applyFont="1" applyFill="1" applyBorder="1" applyAlignment="1" applyProtection="1">
      <alignment vertical="center"/>
      <protection locked="0"/>
    </xf>
    <xf numFmtId="164" fontId="3" fillId="15" borderId="132" xfId="0" applyNumberFormat="1" applyFont="1" applyFill="1" applyBorder="1" applyAlignment="1" applyProtection="1">
      <alignment vertical="center"/>
      <protection locked="0"/>
    </xf>
    <xf numFmtId="10" fontId="3" fillId="15" borderId="124" xfId="0" applyNumberFormat="1" applyFont="1" applyFill="1" applyBorder="1" applyAlignment="1" applyProtection="1">
      <alignment vertical="center"/>
      <protection locked="0"/>
    </xf>
    <xf numFmtId="10" fontId="3" fillId="15" borderId="22" xfId="0" applyNumberFormat="1" applyFont="1" applyFill="1" applyBorder="1" applyAlignment="1" applyProtection="1">
      <alignment vertical="center"/>
      <protection locked="0"/>
    </xf>
    <xf numFmtId="10" fontId="3" fillId="15" borderId="35" xfId="0" applyNumberFormat="1" applyFont="1" applyFill="1" applyBorder="1" applyAlignment="1" applyProtection="1">
      <alignment vertical="center"/>
      <protection locked="0"/>
    </xf>
    <xf numFmtId="168" fontId="3" fillId="15" borderId="124" xfId="0" applyNumberFormat="1" applyFont="1" applyFill="1" applyBorder="1" applyAlignment="1" applyProtection="1">
      <alignment vertical="center"/>
      <protection locked="0"/>
    </xf>
    <xf numFmtId="168" fontId="3" fillId="15" borderId="22" xfId="0" applyNumberFormat="1" applyFont="1" applyFill="1" applyBorder="1" applyAlignment="1" applyProtection="1">
      <alignment vertical="center"/>
      <protection locked="0"/>
    </xf>
    <xf numFmtId="168" fontId="3" fillId="15" borderId="35" xfId="0" applyNumberFormat="1" applyFont="1" applyFill="1" applyBorder="1" applyAlignment="1" applyProtection="1">
      <alignment vertical="center"/>
      <protection locked="0"/>
    </xf>
    <xf numFmtId="168" fontId="3" fillId="15" borderId="109" xfId="0" applyNumberFormat="1" applyFont="1" applyFill="1" applyBorder="1" applyAlignment="1" applyProtection="1">
      <alignment vertical="center"/>
      <protection locked="0"/>
    </xf>
    <xf numFmtId="168" fontId="3" fillId="15" borderId="20" xfId="0" applyNumberFormat="1" applyFont="1" applyFill="1" applyBorder="1" applyAlignment="1" applyProtection="1">
      <alignment vertical="center"/>
      <protection locked="0"/>
    </xf>
    <xf numFmtId="168" fontId="3" fillId="15" borderId="37" xfId="0" applyNumberFormat="1" applyFont="1" applyFill="1" applyBorder="1" applyAlignment="1" applyProtection="1">
      <alignment vertical="center"/>
      <protection locked="0"/>
    </xf>
    <xf numFmtId="164" fontId="3" fillId="15" borderId="8" xfId="0" applyNumberFormat="1" applyFont="1" applyFill="1" applyBorder="1" applyAlignment="1" applyProtection="1">
      <alignment vertical="center"/>
      <protection locked="0"/>
    </xf>
    <xf numFmtId="10" fontId="3" fillId="15" borderId="79" xfId="0" applyNumberFormat="1" applyFont="1" applyFill="1" applyBorder="1" applyAlignment="1" applyProtection="1">
      <alignment horizontal="center" vertical="center"/>
      <protection locked="0"/>
    </xf>
    <xf numFmtId="166" fontId="3" fillId="15" borderId="14" xfId="0" applyNumberFormat="1" applyFont="1" applyFill="1" applyBorder="1" applyAlignment="1" applyProtection="1">
      <alignment horizontal="left" vertical="center"/>
      <protection locked="0"/>
    </xf>
    <xf numFmtId="166" fontId="3" fillId="15" borderId="29" xfId="0" applyNumberFormat="1" applyFont="1" applyFill="1" applyBorder="1" applyAlignment="1" applyProtection="1">
      <alignment horizontal="left" vertical="center"/>
      <protection locked="0"/>
    </xf>
    <xf numFmtId="166" fontId="3" fillId="15" borderId="6" xfId="0" applyNumberFormat="1" applyFont="1" applyFill="1" applyBorder="1" applyAlignment="1" applyProtection="1">
      <alignment horizontal="left" vertical="center"/>
      <protection locked="0"/>
    </xf>
    <xf numFmtId="166" fontId="3" fillId="15" borderId="24" xfId="0" applyNumberFormat="1" applyFont="1" applyFill="1" applyBorder="1" applyAlignment="1" applyProtection="1">
      <alignment horizontal="left" vertical="center"/>
      <protection locked="0"/>
    </xf>
    <xf numFmtId="167" fontId="3" fillId="15" borderId="83" xfId="0" applyNumberFormat="1" applyFont="1" applyFill="1" applyBorder="1" applyAlignment="1" applyProtection="1">
      <alignment vertical="center"/>
      <protection locked="0"/>
    </xf>
    <xf numFmtId="167" fontId="3" fillId="15" borderId="127" xfId="0" applyNumberFormat="1" applyFont="1" applyFill="1" applyBorder="1" applyAlignment="1" applyProtection="1">
      <alignment vertical="center"/>
      <protection locked="0"/>
    </xf>
    <xf numFmtId="167" fontId="3" fillId="15" borderId="92" xfId="0" applyNumberFormat="1" applyFont="1" applyFill="1" applyBorder="1" applyAlignment="1" applyProtection="1">
      <alignment vertical="center"/>
      <protection locked="0"/>
    </xf>
    <xf numFmtId="172" fontId="3" fillId="15" borderId="45" xfId="0" applyNumberFormat="1" applyFont="1" applyFill="1" applyBorder="1" applyAlignment="1" applyProtection="1">
      <alignment vertical="center" shrinkToFit="1"/>
      <protection locked="0"/>
    </xf>
    <xf numFmtId="166" fontId="3" fillId="15" borderId="94" xfId="0" applyNumberFormat="1" applyFont="1" applyFill="1" applyBorder="1" applyAlignment="1" applyProtection="1">
      <alignment horizontal="center" vertical="center"/>
      <protection locked="0"/>
    </xf>
    <xf numFmtId="166" fontId="3" fillId="15" borderId="38" xfId="0" applyNumberFormat="1" applyFont="1" applyFill="1" applyBorder="1" applyAlignment="1" applyProtection="1">
      <alignment horizontal="center" vertical="center"/>
      <protection locked="0"/>
    </xf>
    <xf numFmtId="166" fontId="3" fillId="15" borderId="83" xfId="0" applyNumberFormat="1" applyFont="1" applyFill="1" applyBorder="1" applyAlignment="1" applyProtection="1">
      <alignment horizontal="right" vertical="center"/>
      <protection locked="0"/>
    </xf>
    <xf numFmtId="166" fontId="3" fillId="15" borderId="91" xfId="0" applyNumberFormat="1" applyFont="1" applyFill="1" applyBorder="1" applyAlignment="1" applyProtection="1">
      <alignment horizontal="right" vertical="center"/>
      <protection locked="0"/>
    </xf>
    <xf numFmtId="166" fontId="3" fillId="15" borderId="92" xfId="0" applyNumberFormat="1" applyFont="1" applyFill="1" applyBorder="1" applyAlignment="1" applyProtection="1">
      <alignment horizontal="right" vertical="center"/>
      <protection locked="0"/>
    </xf>
    <xf numFmtId="172" fontId="3" fillId="15" borderId="40" xfId="0" applyNumberFormat="1" applyFont="1" applyFill="1" applyBorder="1" applyAlignment="1" applyProtection="1">
      <alignment vertical="center" shrinkToFit="1"/>
      <protection locked="0"/>
    </xf>
    <xf numFmtId="166" fontId="3" fillId="0" borderId="112" xfId="0" applyNumberFormat="1" applyFont="1" applyFill="1" applyBorder="1" applyAlignment="1" applyProtection="1">
      <alignment vertical="center"/>
    </xf>
    <xf numFmtId="166" fontId="3" fillId="0" borderId="114" xfId="0" applyNumberFormat="1" applyFont="1" applyFill="1" applyBorder="1" applyAlignment="1" applyProtection="1">
      <alignment vertical="center"/>
    </xf>
    <xf numFmtId="171" fontId="3" fillId="15" borderId="40" xfId="1" applyNumberFormat="1" applyFont="1" applyFill="1" applyBorder="1" applyAlignment="1" applyProtection="1">
      <alignment vertical="center" shrinkToFit="1"/>
      <protection locked="0"/>
    </xf>
    <xf numFmtId="3" fontId="21" fillId="14" borderId="77" xfId="0" applyNumberFormat="1" applyFont="1" applyFill="1" applyBorder="1" applyAlignment="1" applyProtection="1">
      <alignment horizontal="right" vertical="center" wrapText="1"/>
    </xf>
    <xf numFmtId="3" fontId="21" fillId="14" borderId="73" xfId="0" applyNumberFormat="1" applyFont="1" applyFill="1" applyBorder="1" applyAlignment="1" applyProtection="1">
      <alignment horizontal="right" vertical="center" wrapText="1"/>
    </xf>
    <xf numFmtId="0" fontId="21" fillId="14" borderId="77" xfId="0" applyFont="1" applyFill="1" applyBorder="1" applyAlignment="1" applyProtection="1">
      <alignment horizontal="right" vertical="center" wrapText="1"/>
    </xf>
    <xf numFmtId="0" fontId="21" fillId="14" borderId="73" xfId="0" applyFont="1" applyFill="1" applyBorder="1" applyAlignment="1" applyProtection="1">
      <alignment horizontal="right" vertical="center" wrapText="1"/>
    </xf>
    <xf numFmtId="0" fontId="20" fillId="10" borderId="38" xfId="0" applyFont="1" applyFill="1" applyBorder="1" applyAlignment="1" applyProtection="1">
      <alignment horizontal="center"/>
    </xf>
    <xf numFmtId="0" fontId="20" fillId="10" borderId="76" xfId="0" applyFont="1" applyFill="1" applyBorder="1" applyAlignment="1" applyProtection="1">
      <alignment horizontal="center"/>
    </xf>
    <xf numFmtId="0" fontId="21" fillId="0" borderId="77" xfId="0" applyFont="1" applyBorder="1" applyAlignment="1" applyProtection="1">
      <alignment horizontal="right" vertical="center" wrapText="1"/>
    </xf>
    <xf numFmtId="0" fontId="21" fillId="0" borderId="73" xfId="0" applyFont="1" applyBorder="1" applyAlignment="1" applyProtection="1">
      <alignment horizontal="right" vertical="center" wrapText="1"/>
    </xf>
    <xf numFmtId="0" fontId="0" fillId="0" borderId="77" xfId="0" applyFont="1" applyFill="1" applyBorder="1" applyAlignment="1" applyProtection="1">
      <alignment horizontal="center" vertical="center" wrapText="1"/>
    </xf>
    <xf numFmtId="0" fontId="0" fillId="0" borderId="77" xfId="0" applyFill="1" applyBorder="1" applyAlignment="1" applyProtection="1">
      <alignment horizontal="center" vertical="center"/>
    </xf>
    <xf numFmtId="0" fontId="0" fillId="0" borderId="78" xfId="0" applyFont="1" applyFill="1" applyBorder="1" applyAlignment="1" applyProtection="1">
      <alignment horizontal="center" vertical="center" wrapText="1"/>
    </xf>
    <xf numFmtId="0" fontId="0" fillId="0" borderId="78" xfId="0" applyFill="1" applyBorder="1" applyAlignment="1" applyProtection="1">
      <alignment horizontal="center" vertical="center"/>
    </xf>
    <xf numFmtId="0" fontId="0" fillId="0" borderId="73" xfId="0" applyFont="1" applyFill="1" applyBorder="1" applyAlignment="1" applyProtection="1">
      <alignment horizontal="center" vertical="center" wrapText="1"/>
    </xf>
    <xf numFmtId="0" fontId="0" fillId="0" borderId="73" xfId="0" applyFill="1" applyBorder="1" applyAlignment="1" applyProtection="1">
      <alignment horizontal="center" vertical="center"/>
    </xf>
    <xf numFmtId="0" fontId="0" fillId="10" borderId="94" xfId="0" applyFill="1" applyBorder="1" applyAlignment="1" applyProtection="1">
      <alignment horizontal="center"/>
    </xf>
    <xf numFmtId="0" fontId="0" fillId="10" borderId="95" xfId="0" applyFill="1" applyBorder="1" applyAlignment="1" applyProtection="1">
      <alignment horizontal="center"/>
    </xf>
    <xf numFmtId="0" fontId="0" fillId="10" borderId="93" xfId="0" applyFill="1" applyBorder="1" applyAlignment="1" applyProtection="1">
      <alignment horizontal="left"/>
    </xf>
    <xf numFmtId="0" fontId="0" fillId="10" borderId="65" xfId="0" applyFill="1" applyBorder="1" applyAlignment="1" applyProtection="1">
      <alignment horizontal="left"/>
    </xf>
    <xf numFmtId="0" fontId="0" fillId="10" borderId="66" xfId="0" applyFill="1" applyBorder="1" applyAlignment="1" applyProtection="1">
      <alignment horizontal="left"/>
    </xf>
    <xf numFmtId="0" fontId="0" fillId="10" borderId="117" xfId="0" applyFill="1" applyBorder="1" applyAlignment="1" applyProtection="1">
      <alignment horizontal="left"/>
    </xf>
    <xf numFmtId="0" fontId="0" fillId="11" borderId="77" xfId="0" applyFill="1" applyBorder="1" applyAlignment="1" applyProtection="1">
      <alignment horizontal="center" vertical="center"/>
    </xf>
    <xf numFmtId="0" fontId="0" fillId="11" borderId="73" xfId="0" applyFill="1" applyBorder="1" applyAlignment="1" applyProtection="1">
      <alignment horizontal="center" vertical="center"/>
    </xf>
    <xf numFmtId="0" fontId="20" fillId="10" borderId="2" xfId="0" applyFont="1" applyFill="1" applyBorder="1" applyAlignment="1" applyProtection="1">
      <alignment horizontal="left"/>
    </xf>
    <xf numFmtId="0" fontId="22" fillId="10" borderId="77" xfId="0" applyFont="1" applyFill="1" applyBorder="1" applyAlignment="1" applyProtection="1">
      <alignment horizontal="center" vertical="center"/>
    </xf>
    <xf numFmtId="0" fontId="22" fillId="10" borderId="73" xfId="0" applyFont="1" applyFill="1" applyBorder="1" applyAlignment="1" applyProtection="1">
      <alignment horizontal="center" vertical="center"/>
    </xf>
    <xf numFmtId="0" fontId="2" fillId="0" borderId="19" xfId="0" applyFont="1" applyBorder="1" applyAlignment="1" applyProtection="1">
      <alignment horizontal="center" vertical="center" wrapText="1"/>
    </xf>
    <xf numFmtId="0" fontId="1" fillId="0" borderId="0" xfId="0" applyFont="1" applyAlignment="1" applyProtection="1">
      <alignment vertical="center"/>
    </xf>
    <xf numFmtId="166" fontId="2" fillId="0" borderId="0" xfId="0" applyNumberFormat="1" applyFont="1" applyAlignment="1" applyProtection="1">
      <alignment vertical="center"/>
    </xf>
    <xf numFmtId="0" fontId="2" fillId="0" borderId="0" xfId="0" applyFont="1"/>
    <xf numFmtId="0" fontId="2" fillId="0" borderId="0" xfId="0" applyFont="1" applyProtection="1"/>
    <xf numFmtId="0" fontId="0" fillId="11" borderId="27" xfId="0" applyNumberFormat="1" applyFill="1" applyBorder="1" applyAlignment="1" applyProtection="1">
      <alignment horizontal="right" shrinkToFit="1" readingOrder="2"/>
    </xf>
    <xf numFmtId="0" fontId="0" fillId="11" borderId="28" xfId="0" applyNumberFormat="1" applyFill="1" applyBorder="1" applyAlignment="1" applyProtection="1">
      <alignment horizontal="right" shrinkToFit="1" readingOrder="2"/>
    </xf>
    <xf numFmtId="0" fontId="0" fillId="7" borderId="40" xfId="0" applyNumberFormat="1" applyFill="1" applyBorder="1" applyAlignment="1" applyProtection="1">
      <alignment horizontal="right" shrinkToFit="1" readingOrder="2"/>
    </xf>
    <xf numFmtId="0" fontId="0" fillId="7" borderId="19" xfId="0" applyNumberFormat="1" applyFill="1" applyBorder="1" applyAlignment="1" applyProtection="1">
      <alignment horizontal="right" shrinkToFit="1" readingOrder="2"/>
    </xf>
    <xf numFmtId="0" fontId="0" fillId="11" borderId="40" xfId="0" applyNumberFormat="1" applyFill="1" applyBorder="1" applyAlignment="1" applyProtection="1">
      <alignment horizontal="right" shrinkToFit="1" readingOrder="2"/>
    </xf>
    <xf numFmtId="0" fontId="0" fillId="11" borderId="19" xfId="0" applyNumberFormat="1" applyFill="1" applyBorder="1" applyAlignment="1" applyProtection="1">
      <alignment horizontal="right" shrinkToFit="1" readingOrder="2"/>
    </xf>
    <xf numFmtId="0" fontId="0" fillId="7" borderId="45" xfId="0" applyNumberFormat="1" applyFill="1" applyBorder="1" applyAlignment="1" applyProtection="1">
      <alignment horizontal="right" shrinkToFit="1" readingOrder="2"/>
    </xf>
    <xf numFmtId="0" fontId="0" fillId="7" borderId="113" xfId="0" applyNumberFormat="1" applyFill="1" applyBorder="1" applyAlignment="1" applyProtection="1">
      <alignment horizontal="right" shrinkToFit="1" readingOrder="2"/>
    </xf>
    <xf numFmtId="0" fontId="0" fillId="7" borderId="68" xfId="0" applyNumberFormat="1" applyFill="1" applyBorder="1" applyAlignment="1" applyProtection="1">
      <alignment horizontal="right" shrinkToFit="1" readingOrder="2"/>
    </xf>
    <xf numFmtId="0" fontId="0" fillId="7" borderId="69" xfId="0" applyNumberFormat="1" applyFill="1" applyBorder="1" applyAlignment="1" applyProtection="1">
      <alignment horizontal="right" shrinkToFit="1" readingOrder="2"/>
    </xf>
    <xf numFmtId="0" fontId="21" fillId="14" borderId="73" xfId="0" applyFont="1" applyFill="1" applyBorder="1" applyAlignment="1" applyProtection="1">
      <alignment vertical="center" wrapText="1"/>
    </xf>
    <xf numFmtId="166" fontId="13" fillId="0" borderId="0" xfId="0" applyNumberFormat="1" applyFont="1" applyAlignment="1" applyProtection="1">
      <alignment horizontal="left"/>
    </xf>
    <xf numFmtId="0" fontId="0" fillId="10" borderId="26" xfId="0" applyFill="1" applyBorder="1" applyAlignment="1" applyProtection="1">
      <alignment horizontal="center" vertical="center" wrapText="1"/>
    </xf>
    <xf numFmtId="0" fontId="0" fillId="10" borderId="11" xfId="0" applyFill="1" applyBorder="1" applyAlignment="1" applyProtection="1">
      <alignment horizontal="center" vertical="center" wrapText="1"/>
    </xf>
    <xf numFmtId="0" fontId="0" fillId="10" borderId="82" xfId="0" applyFill="1" applyBorder="1" applyAlignment="1" applyProtection="1">
      <alignment horizontal="center" vertical="center" wrapText="1"/>
    </xf>
    <xf numFmtId="0" fontId="0" fillId="0" borderId="93" xfId="0" applyBorder="1" applyAlignment="1" applyProtection="1">
      <alignment horizontal="center"/>
    </xf>
    <xf numFmtId="0" fontId="0" fillId="0" borderId="94" xfId="0" applyBorder="1" applyAlignment="1" applyProtection="1">
      <alignment horizontal="center"/>
    </xf>
    <xf numFmtId="0" fontId="0" fillId="0" borderId="95" xfId="0" applyBorder="1" applyAlignment="1" applyProtection="1">
      <alignment horizontal="center"/>
    </xf>
    <xf numFmtId="166" fontId="3" fillId="15" borderId="34" xfId="0" applyNumberFormat="1" applyFont="1" applyFill="1" applyBorder="1" applyAlignment="1" applyProtection="1">
      <alignment horizontal="left" vertical="center"/>
      <protection locked="0"/>
    </xf>
    <xf numFmtId="166" fontId="3" fillId="15" borderId="35" xfId="0" applyNumberFormat="1" applyFont="1" applyFill="1" applyBorder="1" applyAlignment="1" applyProtection="1">
      <alignment horizontal="left" vertical="center"/>
      <protection locked="0"/>
    </xf>
    <xf numFmtId="166" fontId="3" fillId="15" borderId="52" xfId="0" applyNumberFormat="1" applyFont="1" applyFill="1" applyBorder="1" applyAlignment="1" applyProtection="1">
      <alignment horizontal="left" vertical="center"/>
      <protection locked="0"/>
    </xf>
    <xf numFmtId="166" fontId="3" fillId="15" borderId="17" xfId="0" applyNumberFormat="1" applyFont="1" applyFill="1" applyBorder="1" applyAlignment="1" applyProtection="1">
      <alignment vertical="center"/>
      <protection locked="0"/>
    </xf>
    <xf numFmtId="166" fontId="3" fillId="15" borderId="22" xfId="0" applyNumberFormat="1" applyFont="1" applyFill="1" applyBorder="1" applyAlignment="1" applyProtection="1">
      <alignment vertical="center"/>
      <protection locked="0"/>
    </xf>
    <xf numFmtId="166" fontId="3" fillId="15" borderId="23" xfId="0" applyNumberFormat="1" applyFont="1" applyFill="1" applyBorder="1" applyAlignment="1" applyProtection="1">
      <alignment vertical="center"/>
      <protection locked="0"/>
    </xf>
    <xf numFmtId="0" fontId="0" fillId="11" borderId="65" xfId="0" applyFill="1" applyBorder="1" applyAlignment="1" applyProtection="1">
      <alignment horizontal="center"/>
    </xf>
    <xf numFmtId="0" fontId="0" fillId="11" borderId="66" xfId="0" applyFill="1" applyBorder="1" applyAlignment="1" applyProtection="1">
      <alignment horizontal="center"/>
    </xf>
    <xf numFmtId="0" fontId="0" fillId="11" borderId="117" xfId="0" applyFill="1" applyBorder="1" applyAlignment="1" applyProtection="1">
      <alignment horizontal="center"/>
    </xf>
    <xf numFmtId="3" fontId="21" fillId="0" borderId="77" xfId="0" applyNumberFormat="1" applyFont="1" applyBorder="1" applyAlignment="1" applyProtection="1">
      <alignment horizontal="center" vertical="center"/>
    </xf>
    <xf numFmtId="3" fontId="21" fillId="0" borderId="78" xfId="0" applyNumberFormat="1" applyFont="1" applyBorder="1" applyAlignment="1" applyProtection="1">
      <alignment horizontal="center" vertical="center"/>
    </xf>
    <xf numFmtId="3" fontId="21" fillId="0" borderId="73" xfId="0" applyNumberFormat="1" applyFont="1" applyBorder="1" applyAlignment="1" applyProtection="1">
      <alignment horizontal="center" vertical="center"/>
    </xf>
    <xf numFmtId="166" fontId="3" fillId="0" borderId="59" xfId="0" applyNumberFormat="1" applyFont="1" applyFill="1" applyBorder="1" applyAlignment="1" applyProtection="1">
      <alignment horizontal="center" vertical="center"/>
    </xf>
    <xf numFmtId="166" fontId="3" fillId="0" borderId="60" xfId="0" applyNumberFormat="1" applyFont="1" applyFill="1" applyBorder="1" applyAlignment="1" applyProtection="1">
      <alignment horizontal="center" vertical="center"/>
    </xf>
    <xf numFmtId="166" fontId="3" fillId="0" borderId="136" xfId="0" applyNumberFormat="1" applyFont="1" applyFill="1" applyBorder="1" applyAlignment="1" applyProtection="1">
      <alignment horizontal="center" vertical="center"/>
    </xf>
    <xf numFmtId="166" fontId="7" fillId="0" borderId="93" xfId="0" applyNumberFormat="1" applyFont="1" applyBorder="1" applyAlignment="1" applyProtection="1">
      <alignment horizontal="center" vertical="center"/>
    </xf>
    <xf numFmtId="166" fontId="7" fillId="0" borderId="94" xfId="0" applyNumberFormat="1" applyFont="1" applyBorder="1" applyAlignment="1" applyProtection="1">
      <alignment horizontal="center" vertical="center"/>
    </xf>
    <xf numFmtId="166" fontId="7" fillId="0" borderId="93" xfId="0" applyNumberFormat="1" applyFont="1" applyFill="1" applyBorder="1" applyAlignment="1" applyProtection="1">
      <alignment horizontal="left" vertical="center"/>
    </xf>
    <xf numFmtId="166" fontId="7" fillId="0" borderId="94" xfId="0" applyNumberFormat="1" applyFont="1" applyFill="1" applyBorder="1" applyAlignment="1" applyProtection="1">
      <alignment horizontal="left" vertical="center"/>
    </xf>
    <xf numFmtId="166" fontId="3" fillId="0" borderId="0" xfId="0" applyNumberFormat="1" applyFont="1" applyBorder="1" applyAlignment="1" applyProtection="1">
      <alignment horizontal="center" vertical="center"/>
    </xf>
    <xf numFmtId="166" fontId="3" fillId="0" borderId="84" xfId="0" applyNumberFormat="1" applyFont="1" applyBorder="1" applyAlignment="1" applyProtection="1">
      <alignment horizontal="center" vertical="center"/>
    </xf>
    <xf numFmtId="166" fontId="3" fillId="0" borderId="115" xfId="0" applyNumberFormat="1" applyFont="1" applyBorder="1" applyAlignment="1" applyProtection="1">
      <alignment horizontal="center" vertical="center"/>
    </xf>
    <xf numFmtId="166" fontId="3" fillId="0" borderId="116" xfId="0" applyNumberFormat="1" applyFont="1" applyBorder="1" applyAlignment="1" applyProtection="1">
      <alignment horizontal="center" vertical="center"/>
    </xf>
    <xf numFmtId="166" fontId="10" fillId="0" borderId="74" xfId="0" applyNumberFormat="1" applyFont="1" applyBorder="1" applyAlignment="1" applyProtection="1">
      <alignment horizontal="center" vertical="center"/>
    </xf>
    <xf numFmtId="166" fontId="10" fillId="0" borderId="75" xfId="0" applyNumberFormat="1" applyFont="1" applyBorder="1" applyAlignment="1" applyProtection="1">
      <alignment horizontal="center" vertical="center"/>
    </xf>
    <xf numFmtId="166" fontId="7" fillId="0" borderId="93" xfId="0" applyNumberFormat="1" applyFont="1" applyBorder="1" applyAlignment="1" applyProtection="1">
      <alignment horizontal="left" vertical="center"/>
    </xf>
    <xf numFmtId="166" fontId="7" fillId="0" borderId="94" xfId="0" applyNumberFormat="1" applyFont="1" applyBorder="1" applyAlignment="1" applyProtection="1">
      <alignment horizontal="left" vertical="center"/>
    </xf>
    <xf numFmtId="0" fontId="21" fillId="10" borderId="77" xfId="0" applyFont="1" applyFill="1" applyBorder="1" applyAlignment="1" applyProtection="1">
      <alignment vertical="center"/>
    </xf>
    <xf numFmtId="0" fontId="21" fillId="10" borderId="73" xfId="0" applyFont="1" applyFill="1" applyBorder="1" applyAlignment="1" applyProtection="1">
      <alignment vertical="center"/>
    </xf>
    <xf numFmtId="0" fontId="21" fillId="10" borderId="93" xfId="0" applyFont="1" applyFill="1" applyBorder="1" applyAlignment="1" applyProtection="1">
      <alignment horizontal="center" vertical="center" wrapText="1"/>
    </xf>
    <xf numFmtId="0" fontId="21" fillId="10" borderId="94" xfId="0" applyFont="1" applyFill="1" applyBorder="1" applyAlignment="1" applyProtection="1">
      <alignment horizontal="center" vertical="center" wrapText="1"/>
    </xf>
    <xf numFmtId="0" fontId="21" fillId="10" borderId="95" xfId="0" applyFont="1" applyFill="1" applyBorder="1" applyAlignment="1" applyProtection="1">
      <alignment horizontal="center" vertical="center" wrapText="1"/>
    </xf>
    <xf numFmtId="0" fontId="22" fillId="10" borderId="77" xfId="0" applyFont="1" applyFill="1" applyBorder="1" applyAlignment="1" applyProtection="1">
      <alignment vertical="center"/>
    </xf>
    <xf numFmtId="0" fontId="22" fillId="10" borderId="73" xfId="0" applyFont="1" applyFill="1" applyBorder="1" applyAlignment="1" applyProtection="1">
      <alignment vertical="center"/>
    </xf>
    <xf numFmtId="166" fontId="3" fillId="15" borderId="133" xfId="0" applyNumberFormat="1" applyFont="1" applyFill="1" applyBorder="1" applyAlignment="1" applyProtection="1">
      <alignment vertical="center"/>
      <protection locked="0"/>
    </xf>
    <xf numFmtId="166" fontId="3" fillId="15" borderId="134" xfId="0" applyNumberFormat="1" applyFont="1" applyFill="1" applyBorder="1" applyAlignment="1" applyProtection="1">
      <alignment vertical="center"/>
      <protection locked="0"/>
    </xf>
    <xf numFmtId="166" fontId="3" fillId="15" borderId="135" xfId="0" applyNumberFormat="1" applyFont="1" applyFill="1" applyBorder="1" applyAlignment="1" applyProtection="1">
      <alignment vertical="center"/>
      <protection locked="0"/>
    </xf>
    <xf numFmtId="166" fontId="3" fillId="15" borderId="22" xfId="0" applyNumberFormat="1" applyFont="1" applyFill="1" applyBorder="1" applyAlignment="1" applyProtection="1">
      <alignment horizontal="left" vertical="center"/>
      <protection locked="0"/>
    </xf>
    <xf numFmtId="166" fontId="3" fillId="15" borderId="23" xfId="0" applyNumberFormat="1" applyFont="1" applyFill="1" applyBorder="1" applyAlignment="1" applyProtection="1">
      <alignment horizontal="left" vertical="center"/>
      <protection locked="0"/>
    </xf>
    <xf numFmtId="166" fontId="3" fillId="0" borderId="34" xfId="0" applyNumberFormat="1" applyFont="1" applyFill="1" applyBorder="1" applyAlignment="1" applyProtection="1">
      <alignment horizontal="right" vertical="center"/>
    </xf>
    <xf numFmtId="166" fontId="3" fillId="0" borderId="35" xfId="0" applyNumberFormat="1" applyFont="1" applyFill="1" applyBorder="1" applyAlignment="1" applyProtection="1">
      <alignment horizontal="right" vertical="center"/>
    </xf>
    <xf numFmtId="0" fontId="24" fillId="0" borderId="93" xfId="0" applyFont="1" applyBorder="1" applyAlignment="1" applyProtection="1">
      <alignment vertical="center" wrapText="1"/>
    </xf>
    <xf numFmtId="0" fontId="0" fillId="0" borderId="94" xfId="0" applyBorder="1" applyAlignment="1">
      <alignment wrapText="1"/>
    </xf>
    <xf numFmtId="0" fontId="0" fillId="0" borderId="95" xfId="0" applyBorder="1" applyAlignment="1">
      <alignment wrapText="1"/>
    </xf>
    <xf numFmtId="0" fontId="24" fillId="0" borderId="59" xfId="0" applyFont="1" applyBorder="1" applyAlignment="1" applyProtection="1">
      <alignment vertical="center" wrapText="1"/>
    </xf>
    <xf numFmtId="0" fontId="0" fillId="0" borderId="60" xfId="0" applyBorder="1" applyAlignment="1">
      <alignment wrapText="1"/>
    </xf>
    <xf numFmtId="0" fontId="0" fillId="0" borderId="61" xfId="0" applyBorder="1" applyAlignment="1">
      <alignment wrapText="1"/>
    </xf>
    <xf numFmtId="0" fontId="0" fillId="0" borderId="93" xfId="0" applyBorder="1" applyAlignment="1" applyProtection="1">
      <alignment horizontal="center" shrinkToFit="1"/>
    </xf>
    <xf numFmtId="0" fontId="0" fillId="0" borderId="95" xfId="0" applyBorder="1" applyAlignment="1" applyProtection="1">
      <alignment horizontal="center" shrinkToFit="1"/>
    </xf>
    <xf numFmtId="166" fontId="3" fillId="3" borderId="1" xfId="0" applyNumberFormat="1" applyFont="1" applyFill="1" applyBorder="1" applyAlignment="1" applyProtection="1">
      <alignment horizontal="left" vertical="center"/>
      <protection locked="0"/>
    </xf>
    <xf numFmtId="166" fontId="10" fillId="0" borderId="74" xfId="0" applyNumberFormat="1" applyFont="1" applyBorder="1" applyAlignment="1" applyProtection="1">
      <alignment vertical="center"/>
    </xf>
    <xf numFmtId="166" fontId="10" fillId="0" borderId="53" xfId="0" applyNumberFormat="1" applyFont="1" applyBorder="1" applyAlignment="1" applyProtection="1">
      <alignment vertical="center"/>
    </xf>
    <xf numFmtId="166" fontId="10" fillId="0" borderId="75" xfId="0" applyNumberFormat="1" applyFont="1" applyBorder="1" applyAlignment="1" applyProtection="1">
      <alignment vertical="center"/>
    </xf>
    <xf numFmtId="166" fontId="10" fillId="0" borderId="56" xfId="0" applyNumberFormat="1" applyFont="1" applyBorder="1" applyAlignment="1" applyProtection="1">
      <alignment vertical="center"/>
    </xf>
    <xf numFmtId="166" fontId="10" fillId="0" borderId="2" xfId="0" applyNumberFormat="1" applyFont="1" applyBorder="1" applyAlignment="1" applyProtection="1">
      <alignment vertical="center"/>
    </xf>
    <xf numFmtId="166" fontId="10" fillId="0" borderId="38" xfId="0" applyNumberFormat="1" applyFont="1" applyBorder="1" applyAlignment="1" applyProtection="1">
      <alignment vertical="center"/>
    </xf>
    <xf numFmtId="166" fontId="10" fillId="0" borderId="6" xfId="0" applyNumberFormat="1" applyFont="1" applyBorder="1" applyAlignment="1" applyProtection="1">
      <alignment vertical="center"/>
    </xf>
    <xf numFmtId="166" fontId="10" fillId="0" borderId="24" xfId="0" applyNumberFormat="1" applyFont="1" applyBorder="1" applyAlignment="1" applyProtection="1">
      <alignment vertical="center"/>
    </xf>
  </cellXfs>
  <cellStyles count="2">
    <cellStyle name="Prozent" xfId="1" builtinId="5"/>
    <cellStyle name="Standard"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emf"/><Relationship Id="rId7" Type="http://schemas.openxmlformats.org/officeDocument/2006/relationships/image" Target="../media/image10.emf"/><Relationship Id="rId2" Type="http://schemas.openxmlformats.org/officeDocument/2006/relationships/image" Target="../media/image5.emf"/><Relationship Id="rId1" Type="http://schemas.openxmlformats.org/officeDocument/2006/relationships/image" Target="../media/image4.emf"/><Relationship Id="rId6" Type="http://schemas.openxmlformats.org/officeDocument/2006/relationships/image" Target="../media/image9.emf"/><Relationship Id="rId5" Type="http://schemas.openxmlformats.org/officeDocument/2006/relationships/image" Target="../media/image8.emf"/><Relationship Id="rId4"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28574</xdr:colOff>
      <xdr:row>58</xdr:row>
      <xdr:rowOff>12700</xdr:rowOff>
    </xdr:from>
    <xdr:to>
      <xdr:col>7</xdr:col>
      <xdr:colOff>755649</xdr:colOff>
      <xdr:row>115</xdr:row>
      <xdr:rowOff>127000</xdr:rowOff>
    </xdr:to>
    <xdr:sp macro="" textlink="">
      <xdr:nvSpPr>
        <xdr:cNvPr id="4" name="Textfeld 3"/>
        <xdr:cNvSpPr txBox="1"/>
      </xdr:nvSpPr>
      <xdr:spPr>
        <a:xfrm>
          <a:off x="28574" y="9220200"/>
          <a:ext cx="6061075" cy="916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Arbeitszeit</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Anzahl der Vermietungstage bilden oft die Grundlage bezüglich der anfallenden Tätigkeiten.</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angegebenen Daten dienen der Orientierung und bilden bisher einen kleinen Datensatz ab. Wir behalten uns vor, diese Daten im Laufe der Zeit zu aktualisieren und die Kalkulationshilfe um zusätzliche Funktionen zu erweitern. Bitte achten Sie darauf, stets mit der aktuellsten Version zu arbeiten.</a:t>
          </a: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Vorgehen im Programm</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0" i="0" u="sng"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Eingabefelder:</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 Die Eingabe erfolgt ausschließlich in gelben Feldern. Weiße Felder enthalten Formeln und Bezüge und dürfen nicht überschrieben werden, um eine fehlerfreie Berechnung zu gewährleisten!</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0" i="0" u="sng"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Blattschutz:</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 Die Arbeitsblätter enthalten einen Blattschutz. So wird gewährleistet, dass Eingaben ausschließlich in Eingabefeldern stattfinden. Eingabefelder sind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gelb</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 gefärbt, in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weißen</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 Feldern ist keine Eingabe möglich. Sofern Felder Vorschlagswerte enthalten, können diese mit eigenen Werten überschrieben werden.</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b="1">
              <a:effectLst/>
              <a:latin typeface="Arial" panose="020B0604020202020204" pitchFamily="34" charset="0"/>
              <a:ea typeface="Calibri" panose="020F0502020204030204" pitchFamily="34" charset="0"/>
              <a:cs typeface="Times New Roman" panose="02020603050405020304" pitchFamily="18" charset="0"/>
            </a:rPr>
            <a:t>Urheber</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xlsx. Kalkulation Wirtschaftlichkeit von Ferienunterkünften „162 neu“ wurde von der Landesanstalt für Landwirtschaft, Ernährung und Ländlichen Raum (LEL) entwickelt. </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Landesanstalt für Landwirtschaft, Ernährung und Ländlichen Raum</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Oberbettringer Straße 162</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73525 Schwäbisch Gmünd</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www.lel-bw.de</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poststelle@lel.bwl.de</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b="1">
              <a:effectLst/>
              <a:latin typeface="Arial" panose="020B0604020202020204" pitchFamily="34" charset="0"/>
              <a:ea typeface="Calibri" panose="020F0502020204030204" pitchFamily="34" charset="0"/>
              <a:cs typeface="Times New Roman" panose="02020603050405020304" pitchFamily="18" charset="0"/>
            </a:rPr>
            <a:t>Haftungsausschluss und Weiteres</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Für Richtigkeit und korrekte Funktion wird keine Gewähr übernommen. Haftungsansprüche jeglicher Art werden ausgeschlossen. </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vorliegende Excelanwendung beinhaltet den Stand vom Oktober 2021 und wurde sorgfältig erstellt und getestet.</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Die Veränderung dieser Datei und die Weitergabe veränderter Kopien ist ausdrücklich untersagt. Die Weitergabe unveränderter Kopien ist zulässig. </a:t>
          </a:r>
          <a:r>
            <a:rPr lang="de-DE" sz="1100" b="1">
              <a:effectLst/>
              <a:latin typeface="Arial" panose="020B0604020202020204" pitchFamily="34" charset="0"/>
              <a:ea typeface="Calibri" panose="020F0502020204030204" pitchFamily="34" charset="0"/>
              <a:cs typeface="Times New Roman" panose="02020603050405020304" pitchFamily="18" charset="0"/>
            </a:rPr>
            <a:t>Ansprechpartnerin für technische Fragen</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Renate Abele (LEL)</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u="sng">
              <a:effectLst/>
              <a:latin typeface="Arial" panose="020B0604020202020204" pitchFamily="34" charset="0"/>
              <a:ea typeface="Calibri" panose="020F0502020204030204" pitchFamily="34" charset="0"/>
              <a:cs typeface="Times New Roman" panose="02020603050405020304" pitchFamily="18" charset="0"/>
            </a:rPr>
            <a:t>renate.abele@lel.bwl.de</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Tel. 07171-917-221</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de-DE" sz="1100">
              <a:effectLst/>
              <a:latin typeface="Arial" panose="020B0604020202020204" pitchFamily="34" charset="0"/>
              <a:ea typeface="Calibri" panose="020F0502020204030204" pitchFamily="34" charset="0"/>
              <a:cs typeface="Times New Roman" panose="02020603050405020304" pitchFamily="18" charset="0"/>
            </a:rPr>
            <a:t>Für Kommentare, Anregungen und Verbesserungsvorschläge sind wir jederzeit dankbar.</a:t>
          </a:r>
          <a:endParaRPr lang="de-DE" sz="1050">
            <a:effectLst/>
            <a:latin typeface="Calibri" panose="020F0502020204030204" pitchFamily="34" charset="0"/>
            <a:ea typeface="Calibri" panose="020F0502020204030204" pitchFamily="34" charset="0"/>
            <a:cs typeface="Times New Roman" panose="02020603050405020304" pitchFamily="18" charset="0"/>
          </a:endParaRPr>
        </a:p>
        <a:p>
          <a:endParaRPr lang="de-DE" sz="1100"/>
        </a:p>
      </xdr:txBody>
    </xdr:sp>
    <xdr:clientData/>
  </xdr:twoCellAnchor>
  <xdr:twoCellAnchor>
    <xdr:from>
      <xdr:col>0</xdr:col>
      <xdr:colOff>12700</xdr:colOff>
      <xdr:row>0</xdr:row>
      <xdr:rowOff>25400</xdr:rowOff>
    </xdr:from>
    <xdr:to>
      <xdr:col>7</xdr:col>
      <xdr:colOff>742950</xdr:colOff>
      <xdr:row>57</xdr:row>
      <xdr:rowOff>114300</xdr:rowOff>
    </xdr:to>
    <xdr:sp macro="" textlink="">
      <xdr:nvSpPr>
        <xdr:cNvPr id="11" name="Textfeld 10"/>
        <xdr:cNvSpPr txBox="1"/>
      </xdr:nvSpPr>
      <xdr:spPr>
        <a:xfrm>
          <a:off x="12700" y="25400"/>
          <a:ext cx="6064250" cy="913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7000"/>
            </a:lnSpc>
            <a:spcBef>
              <a:spcPts val="0"/>
            </a:spcBef>
            <a:spcAft>
              <a:spcPts val="80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Wirtschaftlichkeitskalkulation für Ferienunterkünfte Urlaub auf dem Bauernhof</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Erläuterungen zur Excel-Anwendung</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Stand: 10/2021</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 </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Ziel der Anwendung</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Mit Hilfe der Datei „Nr. 162 neu“ - Wirtschaftlichkeitskalkulation Ferienunterkünfte“ als Planungsinstrument kann für einzelne oder mehrere Ferienunterkünfte berechnet werden, welcher Einkommensbeitrag im Betriebszweig erzielt werden kann.</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Hierbei werden alle Leistungen, die über die Vermietung von Ferienunterkünften erzielt werden, erfasst und den variablen und festen Kosten, sowie dem Arbeitszeitaufwand gegenübergestellt.</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Die Ergebnisübersicht zeigt, welcher Einkommensbeitrag in Abhängigkeit der Annahmen in der aktuellen Situation zu erzielen ist.</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Die Rentabilität der eingesetzten Faktoren (Basis Netto-Einkommensbeitrag) wird dargestellt. Ebenso lassen sich der Mindestpreis wie auch Mindestbelegtage bei einem angenommenen Stundenlohn (€) darstellen.</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Die Excel- Anwendung berücksichtigt folgende Kostenkategorien und Rahmenvorgaben:</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0" i="0" u="sng"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Preise:</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 Bitte Preisangaben wie beschrieben bei den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Leistungen</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 brutto, bei den variablen Kosten sowie den Investitionskosten netto eintragen. Nach der Angabe allgemeiner Daten (Preise etc.) werden die Daten der einzelnen Angebote sowie die zusätzlich in Anspruch genommenen Leistungen (z.B. Frühstück) eingetragen.</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0" i="0" u="sng"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Variable Kosten</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Hier werden auf Grundlage der Angabe im Blatt „Annahmen“ Nettobeträge pro Gast für Energie, Wasser/Abwasser vorgeschlagen. Es dient der Veranschaulichung und Orientierung. Soll mit eigenen Werten weitergerechnet werden, dann sind diese in die gelben Felder einzutragen. Diese ersetzen dann die Vorschlagswerte. Werden die eigenen Werte gelöscht, werden wieder die Vorschlagswerte verwendet.</a:t>
          </a:r>
          <a:endParaRPr kumimoji="0" lang="de-DE" sz="1100" b="0" i="0" u="sng"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0" i="0" u="sng"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Feste Kosten</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Bei den Investitionskosten für Gebäude und Ausstattung ist die Eingabe eines Fördersatzes (z.B. nach dem Agrarinvestitionsförderprogramm (AFP) -  Teil B - Diversifizierung) möglich. Somit können Varianten mit und ohne Förderung berechnet werden. Die weiteren Festkosten für den Betriebszweig Ferienunterkünfte sind ab Zeile 40 zu ergänzen.</a:t>
          </a:r>
          <a:endParaRPr kumimoji="0" lang="de-DE"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a typeface="+mn-ea"/>
            <a:cs typeface="+mn-cs"/>
          </a:endParaRPr>
        </a:p>
        <a:p>
          <a:endParaRPr lang="de-DE" sz="1100"/>
        </a:p>
      </xdr:txBody>
    </xdr:sp>
    <xdr:clientData/>
  </xdr:twoCellAnchor>
  <xdr:twoCellAnchor editAs="oneCell">
    <xdr:from>
      <xdr:col>5</xdr:col>
      <xdr:colOff>368300</xdr:colOff>
      <xdr:row>2</xdr:row>
      <xdr:rowOff>95250</xdr:rowOff>
    </xdr:from>
    <xdr:to>
      <xdr:col>6</xdr:col>
      <xdr:colOff>749300</xdr:colOff>
      <xdr:row>7</xdr:row>
      <xdr:rowOff>94225</xdr:rowOff>
    </xdr:to>
    <xdr:pic>
      <xdr:nvPicPr>
        <xdr:cNvPr id="13" name="Grafik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78300" y="412750"/>
          <a:ext cx="1143000" cy="792725"/>
        </a:xfrm>
        <a:prstGeom prst="rect">
          <a:avLst/>
        </a:prstGeom>
      </xdr:spPr>
    </xdr:pic>
    <xdr:clientData/>
  </xdr:twoCellAnchor>
  <xdr:twoCellAnchor editAs="oneCell">
    <xdr:from>
      <xdr:col>4</xdr:col>
      <xdr:colOff>174624</xdr:colOff>
      <xdr:row>86</xdr:row>
      <xdr:rowOff>76200</xdr:rowOff>
    </xdr:from>
    <xdr:to>
      <xdr:col>5</xdr:col>
      <xdr:colOff>555624</xdr:colOff>
      <xdr:row>91</xdr:row>
      <xdr:rowOff>75175</xdr:rowOff>
    </xdr:to>
    <xdr:pic>
      <xdr:nvPicPr>
        <xdr:cNvPr id="14" name="Grafik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2624" y="13728700"/>
          <a:ext cx="1143000" cy="792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571500</xdr:colOff>
      <xdr:row>0</xdr:row>
      <xdr:rowOff>71438</xdr:rowOff>
    </xdr:from>
    <xdr:to>
      <xdr:col>9</xdr:col>
      <xdr:colOff>893988</xdr:colOff>
      <xdr:row>3</xdr:row>
      <xdr:rowOff>30549</xdr:rowOff>
    </xdr:to>
    <xdr:pic>
      <xdr:nvPicPr>
        <xdr:cNvPr id="3" name="Grafik 2"/>
        <xdr:cNvPicPr>
          <a:picLocks noChangeAspect="1"/>
        </xdr:cNvPicPr>
      </xdr:nvPicPr>
      <xdr:blipFill>
        <a:blip xmlns:r="http://schemas.openxmlformats.org/officeDocument/2006/relationships" r:embed="rId1"/>
        <a:stretch>
          <a:fillRect/>
        </a:stretch>
      </xdr:blipFill>
      <xdr:spPr>
        <a:xfrm>
          <a:off x="7921625" y="71438"/>
          <a:ext cx="1140051" cy="792549"/>
        </a:xfrm>
        <a:prstGeom prst="rect">
          <a:avLst/>
        </a:prstGeom>
      </xdr:spPr>
    </xdr:pic>
    <xdr:clientData/>
  </xdr:twoCellAnchor>
  <xdr:twoCellAnchor editAs="oneCell">
    <xdr:from>
      <xdr:col>8</xdr:col>
      <xdr:colOff>595312</xdr:colOff>
      <xdr:row>60</xdr:row>
      <xdr:rowOff>31750</xdr:rowOff>
    </xdr:from>
    <xdr:to>
      <xdr:col>9</xdr:col>
      <xdr:colOff>917800</xdr:colOff>
      <xdr:row>63</xdr:row>
      <xdr:rowOff>109924</xdr:rowOff>
    </xdr:to>
    <xdr:pic>
      <xdr:nvPicPr>
        <xdr:cNvPr id="4" name="Grafik 3"/>
        <xdr:cNvPicPr>
          <a:picLocks noChangeAspect="1"/>
        </xdr:cNvPicPr>
      </xdr:nvPicPr>
      <xdr:blipFill>
        <a:blip xmlns:r="http://schemas.openxmlformats.org/officeDocument/2006/relationships" r:embed="rId1"/>
        <a:stretch>
          <a:fillRect/>
        </a:stretch>
      </xdr:blipFill>
      <xdr:spPr>
        <a:xfrm>
          <a:off x="7945437" y="13835063"/>
          <a:ext cx="1140051" cy="7925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488950</xdr:colOff>
      <xdr:row>16</xdr:row>
      <xdr:rowOff>152400</xdr:rowOff>
    </xdr:from>
    <xdr:to>
      <xdr:col>7</xdr:col>
      <xdr:colOff>323850</xdr:colOff>
      <xdr:row>26</xdr:row>
      <xdr:rowOff>69850</xdr:rowOff>
    </xdr:to>
    <xdr:pic>
      <xdr:nvPicPr>
        <xdr:cNvPr id="9" name="Grafik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950" y="2692400"/>
          <a:ext cx="5168900"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393700</xdr:colOff>
      <xdr:row>49</xdr:row>
      <xdr:rowOff>0</xdr:rowOff>
    </xdr:from>
    <xdr:to>
      <xdr:col>7</xdr:col>
      <xdr:colOff>323850</xdr:colOff>
      <xdr:row>66</xdr:row>
      <xdr:rowOff>139700</xdr:rowOff>
    </xdr:to>
    <xdr:pic>
      <xdr:nvPicPr>
        <xdr:cNvPr id="17" name="Grafik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700" y="7778750"/>
          <a:ext cx="526415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67</xdr:row>
      <xdr:rowOff>139700</xdr:rowOff>
    </xdr:from>
    <xdr:to>
      <xdr:col>7</xdr:col>
      <xdr:colOff>704850</xdr:colOff>
      <xdr:row>71</xdr:row>
      <xdr:rowOff>139700</xdr:rowOff>
    </xdr:to>
    <xdr:pic>
      <xdr:nvPicPr>
        <xdr:cNvPr id="18" name="Grafik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350" y="10775950"/>
          <a:ext cx="5905500" cy="63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476250</xdr:colOff>
      <xdr:row>28</xdr:row>
      <xdr:rowOff>6350</xdr:rowOff>
    </xdr:from>
    <xdr:to>
      <xdr:col>7</xdr:col>
      <xdr:colOff>311150</xdr:colOff>
      <xdr:row>48</xdr:row>
      <xdr:rowOff>38100</xdr:rowOff>
    </xdr:to>
    <xdr:pic>
      <xdr:nvPicPr>
        <xdr:cNvPr id="19" name="Grafik 1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6250" y="4451350"/>
          <a:ext cx="5168900" cy="320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158750</xdr:colOff>
      <xdr:row>2</xdr:row>
      <xdr:rowOff>25400</xdr:rowOff>
    </xdr:from>
    <xdr:to>
      <xdr:col>7</xdr:col>
      <xdr:colOff>721204</xdr:colOff>
      <xdr:row>14</xdr:row>
      <xdr:rowOff>50800</xdr:rowOff>
    </xdr:to>
    <xdr:pic>
      <xdr:nvPicPr>
        <xdr:cNvPr id="21" name="Grafik 2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8750" y="342900"/>
          <a:ext cx="5896454" cy="193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158750</xdr:colOff>
      <xdr:row>90</xdr:row>
      <xdr:rowOff>146050</xdr:rowOff>
    </xdr:from>
    <xdr:to>
      <xdr:col>7</xdr:col>
      <xdr:colOff>139700</xdr:colOff>
      <xdr:row>108</xdr:row>
      <xdr:rowOff>0</xdr:rowOff>
    </xdr:to>
    <xdr:pic>
      <xdr:nvPicPr>
        <xdr:cNvPr id="30" name="Grafik 2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8750" y="14433550"/>
          <a:ext cx="5314950" cy="271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196850</xdr:colOff>
      <xdr:row>73</xdr:row>
      <xdr:rowOff>152400</xdr:rowOff>
    </xdr:from>
    <xdr:to>
      <xdr:col>7</xdr:col>
      <xdr:colOff>184150</xdr:colOff>
      <xdr:row>89</xdr:row>
      <xdr:rowOff>146050</xdr:rowOff>
    </xdr:to>
    <xdr:pic>
      <xdr:nvPicPr>
        <xdr:cNvPr id="32" name="Grafik 3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850" y="11741150"/>
          <a:ext cx="5321300" cy="253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I1" sqref="I1"/>
    </sheetView>
  </sheetViews>
  <sheetFormatPr baseColWidth="10" defaultRowHeight="12.75"/>
  <sheetData/>
  <sheetProtection sheet="1" objects="1" scenarios="1"/>
  <pageMargins left="0.7" right="0.60416666666666663" top="0.78740157499999996" bottom="0.78740157499999996" header="0.3" footer="0.3"/>
  <pageSetup paperSize="9" orientation="portrait" r:id="rId1"/>
  <headerFooter>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AF126"/>
  <sheetViews>
    <sheetView showGridLines="0" showWhiteSpace="0" zoomScale="80" zoomScaleNormal="80" zoomScaleSheetLayoutView="100" zoomScalePageLayoutView="124" workbookViewId="0"/>
  </sheetViews>
  <sheetFormatPr baseColWidth="10" defaultColWidth="11.42578125" defaultRowHeight="14.25"/>
  <cols>
    <col min="1" max="1" width="5.5703125" style="1" customWidth="1"/>
    <col min="2" max="2" width="26.7109375" style="1" customWidth="1"/>
    <col min="3" max="3" width="12.7109375" style="1" customWidth="1"/>
    <col min="4" max="4" width="11.7109375" style="1" customWidth="1"/>
    <col min="5" max="5" width="12.7109375" style="1" customWidth="1"/>
    <col min="6" max="6" width="12" style="1" customWidth="1"/>
    <col min="7" max="7" width="11.7109375" style="1" customWidth="1"/>
    <col min="8" max="8" width="12" style="1" customWidth="1"/>
    <col min="9" max="9" width="11.7109375" style="1" customWidth="1"/>
    <col min="10" max="10" width="13.7109375" style="1" customWidth="1"/>
    <col min="11" max="11" width="13" style="1" hidden="1" customWidth="1"/>
    <col min="12" max="12" width="26.140625" style="1" hidden="1" customWidth="1"/>
    <col min="13" max="13" width="14.7109375" style="1" hidden="1" customWidth="1"/>
    <col min="14" max="16" width="11.7109375" style="1" hidden="1" customWidth="1"/>
    <col min="17" max="17" width="17" style="1" hidden="1" customWidth="1"/>
    <col min="18" max="19" width="11.7109375" style="1" hidden="1" customWidth="1"/>
    <col min="20" max="20" width="12.42578125" style="1" hidden="1" customWidth="1"/>
    <col min="21" max="21" width="17.28515625" style="1" hidden="1" customWidth="1"/>
    <col min="22" max="22" width="20" style="1" hidden="1" customWidth="1"/>
    <col min="23" max="23" width="11.7109375" style="1" hidden="1" customWidth="1"/>
    <col min="24" max="24" width="14.5703125" style="1" hidden="1" customWidth="1"/>
    <col min="25" max="26" width="11.7109375" style="1" hidden="1" customWidth="1"/>
    <col min="27" max="27" width="20.28515625" style="1" hidden="1" customWidth="1"/>
    <col min="28" max="28" width="23.5703125" style="1" hidden="1" customWidth="1"/>
    <col min="29" max="29" width="19.85546875" style="1" hidden="1" customWidth="1"/>
    <col min="30" max="30" width="16.5703125" style="1" hidden="1" customWidth="1"/>
    <col min="31" max="31" width="11.42578125" style="1" hidden="1" customWidth="1"/>
    <col min="32" max="36" width="11.42578125" style="1" customWidth="1"/>
    <col min="37" max="16384" width="11.42578125" style="1"/>
  </cols>
  <sheetData>
    <row r="2" spans="2:32" ht="30.2" customHeight="1">
      <c r="B2" s="2" t="s">
        <v>133</v>
      </c>
      <c r="C2" s="3"/>
      <c r="F2" s="4"/>
    </row>
    <row r="3" spans="2:32" ht="21.95" customHeight="1">
      <c r="B3" s="639" t="s">
        <v>148</v>
      </c>
    </row>
    <row r="4" spans="2:32" ht="21.95" customHeight="1" thickBot="1">
      <c r="U4" s="385" t="s">
        <v>188</v>
      </c>
      <c r="V4" s="101"/>
      <c r="W4" s="101"/>
      <c r="X4" s="101"/>
      <c r="Y4" s="101"/>
    </row>
    <row r="5" spans="2:32" ht="17.649999999999999" customHeight="1" thickBot="1">
      <c r="B5" s="541" t="s">
        <v>269</v>
      </c>
      <c r="C5" s="541"/>
      <c r="D5" s="541"/>
      <c r="E5" s="541"/>
      <c r="F5" s="541"/>
      <c r="G5" s="541"/>
      <c r="H5" s="541"/>
      <c r="I5" s="541"/>
      <c r="J5" s="542"/>
      <c r="L5" s="620" t="s">
        <v>180</v>
      </c>
      <c r="M5" s="602"/>
      <c r="N5" s="602"/>
      <c r="O5" s="602"/>
      <c r="P5" s="602"/>
      <c r="Q5" s="602"/>
      <c r="R5" s="602"/>
      <c r="S5" s="603"/>
      <c r="U5" s="386" t="s">
        <v>181</v>
      </c>
      <c r="V5" s="386" t="s">
        <v>65</v>
      </c>
      <c r="W5" s="387" t="s">
        <v>189</v>
      </c>
      <c r="X5" s="388" t="s">
        <v>190</v>
      </c>
      <c r="Y5" s="388" t="s">
        <v>191</v>
      </c>
    </row>
    <row r="6" spans="2:32" s="245" customFormat="1" ht="17.649999999999999" customHeight="1" thickBot="1">
      <c r="B6" s="281"/>
      <c r="C6" s="281"/>
      <c r="D6" s="281"/>
      <c r="E6" s="281"/>
      <c r="F6" s="281"/>
      <c r="G6" s="281"/>
      <c r="H6" s="281"/>
      <c r="I6" s="281"/>
      <c r="J6" s="384"/>
      <c r="L6" s="618" t="s">
        <v>181</v>
      </c>
      <c r="M6" s="618" t="s">
        <v>65</v>
      </c>
      <c r="N6" s="652" t="s">
        <v>182</v>
      </c>
      <c r="O6" s="653"/>
      <c r="P6" s="653"/>
      <c r="Q6" s="653"/>
      <c r="R6" s="653"/>
      <c r="S6" s="654"/>
      <c r="U6" s="392"/>
      <c r="V6" s="392"/>
      <c r="W6" s="393" t="s">
        <v>192</v>
      </c>
      <c r="X6" s="394" t="s">
        <v>177</v>
      </c>
      <c r="Y6" s="394" t="s">
        <v>177</v>
      </c>
    </row>
    <row r="7" spans="2:32" ht="17.649999999999999" customHeight="1" thickBot="1">
      <c r="B7" s="13" t="s">
        <v>124</v>
      </c>
      <c r="C7" s="14" t="s">
        <v>61</v>
      </c>
      <c r="D7" s="14" t="s">
        <v>8</v>
      </c>
      <c r="E7" s="14" t="s">
        <v>9</v>
      </c>
      <c r="F7" s="14" t="s">
        <v>10</v>
      </c>
      <c r="G7" s="14" t="s">
        <v>11</v>
      </c>
      <c r="H7" s="15" t="s">
        <v>12</v>
      </c>
      <c r="I7" s="14" t="s">
        <v>11</v>
      </c>
      <c r="J7" s="204"/>
      <c r="L7" s="619"/>
      <c r="M7" s="619"/>
      <c r="N7" s="643" t="s">
        <v>183</v>
      </c>
      <c r="O7" s="644"/>
      <c r="P7" s="645"/>
      <c r="Q7" s="391" t="s">
        <v>184</v>
      </c>
      <c r="R7" s="643" t="s">
        <v>185</v>
      </c>
      <c r="S7" s="645"/>
      <c r="U7" s="401" t="s">
        <v>186</v>
      </c>
      <c r="V7" s="402">
        <v>1</v>
      </c>
      <c r="W7" s="403">
        <v>2500</v>
      </c>
      <c r="X7" s="403">
        <v>2500</v>
      </c>
      <c r="Y7" s="655">
        <v>1185</v>
      </c>
      <c r="AA7" s="385" t="s">
        <v>193</v>
      </c>
      <c r="AB7" s="101"/>
      <c r="AC7" s="101"/>
      <c r="AD7" s="101"/>
      <c r="AF7" s="101"/>
    </row>
    <row r="8" spans="2:32" ht="15.95" customHeight="1" thickBot="1">
      <c r="B8" s="17" t="s">
        <v>125</v>
      </c>
      <c r="C8" s="18" t="s">
        <v>15</v>
      </c>
      <c r="D8" s="18" t="s">
        <v>156</v>
      </c>
      <c r="E8" s="18" t="s">
        <v>157</v>
      </c>
      <c r="F8" s="18" t="s">
        <v>7</v>
      </c>
      <c r="G8" s="18" t="s">
        <v>158</v>
      </c>
      <c r="H8" s="19" t="s">
        <v>159</v>
      </c>
      <c r="I8" s="18" t="s">
        <v>160</v>
      </c>
      <c r="J8" s="201"/>
      <c r="L8" s="606" t="s">
        <v>186</v>
      </c>
      <c r="M8" s="397">
        <v>1</v>
      </c>
      <c r="N8" s="398">
        <v>1300</v>
      </c>
      <c r="O8" s="399">
        <v>1700</v>
      </c>
      <c r="P8" s="399">
        <v>2000</v>
      </c>
      <c r="Q8" s="399">
        <v>2500</v>
      </c>
      <c r="R8" s="399">
        <v>3000</v>
      </c>
      <c r="S8" s="400">
        <v>4000</v>
      </c>
      <c r="U8" s="408"/>
      <c r="V8" s="409">
        <v>2</v>
      </c>
      <c r="W8" s="410">
        <v>3100</v>
      </c>
      <c r="X8" s="410">
        <v>1550</v>
      </c>
      <c r="Y8" s="656"/>
      <c r="AA8" s="389" t="s">
        <v>194</v>
      </c>
      <c r="AB8" s="390" t="s">
        <v>195</v>
      </c>
      <c r="AC8" s="390" t="s">
        <v>196</v>
      </c>
      <c r="AD8" s="390" t="s">
        <v>197</v>
      </c>
      <c r="AF8" s="101"/>
    </row>
    <row r="9" spans="2:32" ht="15.95" customHeight="1" thickBot="1">
      <c r="B9" s="21" t="s">
        <v>22</v>
      </c>
      <c r="C9" s="22"/>
      <c r="D9" s="23"/>
      <c r="E9" s="24"/>
      <c r="F9" s="25"/>
      <c r="G9" s="26"/>
      <c r="H9" s="27"/>
      <c r="I9" s="26"/>
      <c r="J9" s="201"/>
      <c r="L9" s="608"/>
      <c r="M9" s="404">
        <v>2</v>
      </c>
      <c r="N9" s="405">
        <v>2000</v>
      </c>
      <c r="O9" s="406">
        <v>2500</v>
      </c>
      <c r="P9" s="406">
        <v>2800</v>
      </c>
      <c r="Q9" s="406">
        <v>3100</v>
      </c>
      <c r="R9" s="406">
        <v>3600</v>
      </c>
      <c r="S9" s="407">
        <v>4400</v>
      </c>
      <c r="U9" s="408"/>
      <c r="V9" s="402">
        <v>3</v>
      </c>
      <c r="W9" s="403">
        <v>3800</v>
      </c>
      <c r="X9" s="403">
        <v>1267</v>
      </c>
      <c r="Y9" s="656"/>
      <c r="AA9" s="395">
        <v>1185</v>
      </c>
      <c r="AB9" s="396">
        <v>3.25</v>
      </c>
      <c r="AC9" s="396">
        <v>0.3</v>
      </c>
      <c r="AD9" s="396">
        <v>0.97</v>
      </c>
      <c r="AF9" s="101"/>
    </row>
    <row r="10" spans="2:32" ht="15.95" customHeight="1" thickBot="1">
      <c r="B10" s="543" t="s">
        <v>107</v>
      </c>
      <c r="C10" s="544"/>
      <c r="D10" s="545"/>
      <c r="E10" s="546"/>
      <c r="F10" s="547"/>
      <c r="G10" s="33">
        <f t="shared" ref="G10:G14" si="0">I10/(1+H10%)</f>
        <v>0</v>
      </c>
      <c r="H10" s="546">
        <v>7</v>
      </c>
      <c r="I10" s="33">
        <f>E10*F10</f>
        <v>0</v>
      </c>
      <c r="J10" s="206" t="s">
        <v>13</v>
      </c>
      <c r="L10" s="608"/>
      <c r="M10" s="411">
        <v>3</v>
      </c>
      <c r="N10" s="412">
        <v>2500</v>
      </c>
      <c r="O10" s="413">
        <v>3000</v>
      </c>
      <c r="P10" s="413">
        <v>3500</v>
      </c>
      <c r="Q10" s="413">
        <v>3800</v>
      </c>
      <c r="R10" s="413">
        <v>4300</v>
      </c>
      <c r="S10" s="414">
        <v>5300</v>
      </c>
      <c r="U10" s="419"/>
      <c r="V10" s="409">
        <v>4</v>
      </c>
      <c r="W10" s="410">
        <v>4300</v>
      </c>
      <c r="X10" s="410">
        <v>1075</v>
      </c>
      <c r="Y10" s="656"/>
    </row>
    <row r="11" spans="2:32" ht="15.95" customHeight="1" thickBot="1">
      <c r="B11" s="548" t="s">
        <v>108</v>
      </c>
      <c r="C11" s="549"/>
      <c r="D11" s="550"/>
      <c r="E11" s="551"/>
      <c r="F11" s="552"/>
      <c r="G11" s="33">
        <f t="shared" si="0"/>
        <v>0</v>
      </c>
      <c r="H11" s="551">
        <v>7</v>
      </c>
      <c r="I11" s="33">
        <f t="shared" ref="I11:I14" si="1">E11*F11</f>
        <v>0</v>
      </c>
      <c r="J11" s="207" t="s">
        <v>158</v>
      </c>
      <c r="L11" s="610"/>
      <c r="M11" s="415">
        <v>4</v>
      </c>
      <c r="N11" s="416">
        <v>2900</v>
      </c>
      <c r="O11" s="417">
        <v>3500</v>
      </c>
      <c r="P11" s="417">
        <v>4000</v>
      </c>
      <c r="Q11" s="417">
        <v>4300</v>
      </c>
      <c r="R11" s="417">
        <v>5000</v>
      </c>
      <c r="S11" s="418">
        <v>6000</v>
      </c>
      <c r="U11" s="420" t="s">
        <v>150</v>
      </c>
      <c r="V11" s="402">
        <v>2.5</v>
      </c>
      <c r="W11" s="403">
        <v>3425</v>
      </c>
      <c r="X11" s="403">
        <v>1370</v>
      </c>
      <c r="Y11" s="656"/>
    </row>
    <row r="12" spans="2:32" ht="15.95" customHeight="1" thickBot="1">
      <c r="B12" s="543" t="s">
        <v>115</v>
      </c>
      <c r="C12" s="549"/>
      <c r="D12" s="550"/>
      <c r="E12" s="551"/>
      <c r="F12" s="552"/>
      <c r="G12" s="33">
        <f t="shared" si="0"/>
        <v>0</v>
      </c>
      <c r="H12" s="551">
        <v>7</v>
      </c>
      <c r="I12" s="205">
        <f t="shared" si="1"/>
        <v>0</v>
      </c>
      <c r="J12" s="324">
        <f>SUM(G10:G15)</f>
        <v>0</v>
      </c>
      <c r="L12" s="606" t="s">
        <v>187</v>
      </c>
      <c r="M12" s="397">
        <v>1</v>
      </c>
      <c r="N12" s="398">
        <v>800</v>
      </c>
      <c r="O12" s="399">
        <v>1000</v>
      </c>
      <c r="P12" s="399">
        <v>1300</v>
      </c>
      <c r="Q12" s="399">
        <v>1500</v>
      </c>
      <c r="R12" s="399">
        <v>1800</v>
      </c>
      <c r="S12" s="400">
        <v>2200</v>
      </c>
      <c r="U12" s="401" t="s">
        <v>187</v>
      </c>
      <c r="V12" s="409">
        <v>1</v>
      </c>
      <c r="W12" s="410">
        <v>1500</v>
      </c>
      <c r="X12" s="410">
        <v>1500</v>
      </c>
      <c r="Y12" s="656"/>
    </row>
    <row r="13" spans="2:32" ht="15.95" customHeight="1" thickBot="1">
      <c r="B13" s="548" t="s">
        <v>116</v>
      </c>
      <c r="C13" s="549"/>
      <c r="D13" s="550"/>
      <c r="E13" s="551"/>
      <c r="F13" s="552"/>
      <c r="G13" s="33">
        <f t="shared" si="0"/>
        <v>0</v>
      </c>
      <c r="H13" s="551">
        <v>7</v>
      </c>
      <c r="I13" s="205">
        <f t="shared" si="1"/>
        <v>0</v>
      </c>
      <c r="J13" s="209" t="s">
        <v>13</v>
      </c>
      <c r="L13" s="608"/>
      <c r="M13" s="404">
        <v>2</v>
      </c>
      <c r="N13" s="405">
        <v>1300</v>
      </c>
      <c r="O13" s="406">
        <v>1600</v>
      </c>
      <c r="P13" s="406">
        <v>2000</v>
      </c>
      <c r="Q13" s="406">
        <v>2400</v>
      </c>
      <c r="R13" s="406">
        <v>2600</v>
      </c>
      <c r="S13" s="407">
        <v>3000</v>
      </c>
      <c r="U13" s="408"/>
      <c r="V13" s="402">
        <v>2</v>
      </c>
      <c r="W13" s="403">
        <v>2400</v>
      </c>
      <c r="X13" s="403">
        <v>1200</v>
      </c>
      <c r="Y13" s="656"/>
    </row>
    <row r="14" spans="2:32" ht="16.5" customHeight="1" thickBot="1">
      <c r="B14" s="543" t="s">
        <v>117</v>
      </c>
      <c r="C14" s="549"/>
      <c r="D14" s="550"/>
      <c r="E14" s="551"/>
      <c r="F14" s="552"/>
      <c r="G14" s="33">
        <f t="shared" si="0"/>
        <v>0</v>
      </c>
      <c r="H14" s="551">
        <v>7</v>
      </c>
      <c r="I14" s="205">
        <f t="shared" si="1"/>
        <v>0</v>
      </c>
      <c r="J14" s="210" t="s">
        <v>160</v>
      </c>
      <c r="L14" s="608"/>
      <c r="M14" s="411">
        <v>3</v>
      </c>
      <c r="N14" s="412">
        <v>1600</v>
      </c>
      <c r="O14" s="413">
        <v>2000</v>
      </c>
      <c r="P14" s="413">
        <v>2500</v>
      </c>
      <c r="Q14" s="413">
        <v>2900</v>
      </c>
      <c r="R14" s="413">
        <v>3400</v>
      </c>
      <c r="S14" s="414">
        <v>4000</v>
      </c>
      <c r="U14" s="408"/>
      <c r="V14" s="409">
        <v>3</v>
      </c>
      <c r="W14" s="410">
        <v>2900</v>
      </c>
      <c r="X14" s="409">
        <v>967</v>
      </c>
      <c r="Y14" s="656"/>
    </row>
    <row r="15" spans="2:32" ht="18" customHeight="1" thickBot="1">
      <c r="B15" s="348" t="s">
        <v>54</v>
      </c>
      <c r="C15" s="553"/>
      <c r="D15" s="554"/>
      <c r="E15" s="555"/>
      <c r="F15" s="556"/>
      <c r="G15" s="76"/>
      <c r="H15" s="555">
        <v>19</v>
      </c>
      <c r="I15" s="236">
        <f t="shared" ref="I15" si="2">+G15*(1+H15%)</f>
        <v>0</v>
      </c>
      <c r="J15" s="325">
        <f>SUM(I10:I15)</f>
        <v>0</v>
      </c>
      <c r="L15" s="610"/>
      <c r="M15" s="415">
        <v>4</v>
      </c>
      <c r="N15" s="425">
        <v>1900</v>
      </c>
      <c r="O15" s="426">
        <v>2300</v>
      </c>
      <c r="P15" s="426">
        <v>2800</v>
      </c>
      <c r="Q15" s="426">
        <v>3200</v>
      </c>
      <c r="R15" s="426">
        <v>3900</v>
      </c>
      <c r="S15" s="427">
        <v>4500</v>
      </c>
      <c r="U15" s="419"/>
      <c r="V15" s="402">
        <v>4</v>
      </c>
      <c r="W15" s="403">
        <v>3200</v>
      </c>
      <c r="X15" s="402">
        <v>800</v>
      </c>
      <c r="Y15" s="656"/>
    </row>
    <row r="16" spans="2:32" s="245" customFormat="1" ht="18" customHeight="1" thickBot="1">
      <c r="B16" s="421"/>
      <c r="D16" s="422"/>
      <c r="E16" s="423"/>
      <c r="F16" s="424"/>
      <c r="G16" s="275"/>
      <c r="H16" s="423"/>
      <c r="I16" s="275"/>
      <c r="J16" s="282"/>
      <c r="U16" s="420" t="s">
        <v>150</v>
      </c>
      <c r="V16" s="409">
        <v>2.5</v>
      </c>
      <c r="W16" s="410">
        <v>2500</v>
      </c>
      <c r="X16" s="410">
        <v>1000</v>
      </c>
      <c r="Y16" s="657"/>
    </row>
    <row r="17" spans="1:25" ht="15.95" customHeight="1" thickBot="1"/>
    <row r="18" spans="1:25" ht="30" customHeight="1" thickBot="1">
      <c r="B18" s="60" t="s">
        <v>23</v>
      </c>
      <c r="C18" s="302" t="s">
        <v>139</v>
      </c>
      <c r="D18" s="300" t="s">
        <v>144</v>
      </c>
      <c r="E18" s="301" t="s">
        <v>155</v>
      </c>
      <c r="F18" s="283" t="s">
        <v>165</v>
      </c>
      <c r="G18" s="203" t="s">
        <v>161</v>
      </c>
      <c r="H18" s="211" t="s">
        <v>162</v>
      </c>
      <c r="I18" s="284" t="s">
        <v>163</v>
      </c>
      <c r="J18" s="378"/>
      <c r="L18" s="640" t="s">
        <v>198</v>
      </c>
      <c r="M18" s="641"/>
      <c r="N18" s="641"/>
      <c r="O18" s="641"/>
      <c r="P18" s="641"/>
      <c r="Q18" s="642"/>
      <c r="U18" s="385" t="s">
        <v>224</v>
      </c>
      <c r="V18" s="101"/>
      <c r="W18" s="101"/>
      <c r="X18" s="101"/>
      <c r="Y18" s="101"/>
    </row>
    <row r="19" spans="1:25" ht="15.75" customHeight="1">
      <c r="B19" s="178" t="s">
        <v>119</v>
      </c>
      <c r="C19" s="349" t="s">
        <v>145</v>
      </c>
      <c r="D19" s="428">
        <f>(C10*F10+C11*F11+C12*F12+C13*F13+C14*F14)</f>
        <v>0</v>
      </c>
      <c r="E19" s="557">
        <v>3.25</v>
      </c>
      <c r="F19" s="557">
        <v>0.25</v>
      </c>
      <c r="G19" s="350">
        <f>D19*E19*F19</f>
        <v>0</v>
      </c>
      <c r="H19" s="558">
        <v>19</v>
      </c>
      <c r="I19" s="376">
        <f>G19*(1+H19%)</f>
        <v>0</v>
      </c>
      <c r="J19" s="206" t="s">
        <v>149</v>
      </c>
      <c r="L19" s="429"/>
      <c r="M19" s="430" t="s">
        <v>199</v>
      </c>
      <c r="N19" s="430" t="s">
        <v>200</v>
      </c>
      <c r="O19" s="431" t="s">
        <v>201</v>
      </c>
      <c r="P19" s="431" t="s">
        <v>202</v>
      </c>
      <c r="Q19" s="432" t="s">
        <v>203</v>
      </c>
      <c r="U19" s="678" t="s">
        <v>209</v>
      </c>
      <c r="V19" s="444" t="s">
        <v>225</v>
      </c>
      <c r="W19" s="621" t="s">
        <v>226</v>
      </c>
      <c r="X19" s="444" t="s">
        <v>227</v>
      </c>
      <c r="Y19" s="444" t="s">
        <v>225</v>
      </c>
    </row>
    <row r="20" spans="1:25" ht="18.75" customHeight="1" thickBot="1">
      <c r="B20" s="178" t="s">
        <v>121</v>
      </c>
      <c r="C20" s="349" t="s">
        <v>120</v>
      </c>
      <c r="D20" s="428">
        <f>D19</f>
        <v>0</v>
      </c>
      <c r="E20" s="557">
        <v>0.13</v>
      </c>
      <c r="F20" s="557">
        <v>4.1100000000000003</v>
      </c>
      <c r="G20" s="350">
        <f>D20*E20*F20</f>
        <v>0</v>
      </c>
      <c r="H20" s="558">
        <v>19</v>
      </c>
      <c r="I20" s="376">
        <f>G20*(1+H20%)</f>
        <v>0</v>
      </c>
      <c r="J20" s="329" t="s">
        <v>164</v>
      </c>
      <c r="L20" s="433" t="s">
        <v>204</v>
      </c>
      <c r="M20" s="434">
        <v>0.123</v>
      </c>
      <c r="N20" s="434">
        <v>1.72</v>
      </c>
      <c r="O20" s="435">
        <f>M20*N20</f>
        <v>0.21156</v>
      </c>
      <c r="P20" s="435">
        <v>79.3</v>
      </c>
      <c r="Q20" s="436"/>
      <c r="U20" s="679"/>
      <c r="V20" s="448" t="s">
        <v>226</v>
      </c>
      <c r="W20" s="622"/>
      <c r="X20" s="448" t="s">
        <v>226</v>
      </c>
      <c r="Y20" s="448" t="s">
        <v>228</v>
      </c>
    </row>
    <row r="21" spans="1:25" ht="18" customHeight="1" thickBot="1">
      <c r="B21" s="355"/>
      <c r="C21" s="351" t="s">
        <v>130</v>
      </c>
      <c r="D21" s="352" t="s">
        <v>131</v>
      </c>
      <c r="E21" s="437" t="s">
        <v>143</v>
      </c>
      <c r="F21" s="658"/>
      <c r="G21" s="659"/>
      <c r="H21" s="659"/>
      <c r="I21" s="660"/>
      <c r="J21" s="330" t="e">
        <f>J24/D19</f>
        <v>#DIV/0!</v>
      </c>
      <c r="L21" s="429" t="s">
        <v>205</v>
      </c>
      <c r="M21" s="438">
        <v>0.123</v>
      </c>
      <c r="N21" s="438">
        <v>2.39</v>
      </c>
      <c r="O21" s="439">
        <f t="shared" ref="O21:O22" si="3">M21*N21</f>
        <v>0.29397000000000001</v>
      </c>
      <c r="P21" s="438">
        <v>62.14</v>
      </c>
      <c r="Q21" s="440">
        <v>0.9</v>
      </c>
      <c r="U21" s="449" t="s">
        <v>229</v>
      </c>
      <c r="V21" s="450">
        <v>0.3</v>
      </c>
      <c r="W21" s="450" t="s">
        <v>230</v>
      </c>
      <c r="X21" s="450">
        <v>1</v>
      </c>
      <c r="Y21" s="450">
        <v>0.3</v>
      </c>
    </row>
    <row r="22" spans="1:25" ht="15.95" customHeight="1" thickBot="1">
      <c r="B22" s="441" t="s">
        <v>129</v>
      </c>
      <c r="C22" s="353">
        <f>SUM(D10:D14)</f>
        <v>0</v>
      </c>
      <c r="D22" s="566">
        <v>89</v>
      </c>
      <c r="E22" s="442">
        <f>SUM(D10:D14)*D22</f>
        <v>0</v>
      </c>
      <c r="F22" s="565">
        <v>6.3E-2</v>
      </c>
      <c r="G22" s="354">
        <f>E22*F22</f>
        <v>0</v>
      </c>
      <c r="H22" s="563">
        <f>H19</f>
        <v>19</v>
      </c>
      <c r="I22" s="377">
        <f>G22*(1+H22%)</f>
        <v>0</v>
      </c>
      <c r="J22" s="209" t="s">
        <v>141</v>
      </c>
      <c r="L22" s="433" t="s">
        <v>13</v>
      </c>
      <c r="M22" s="434">
        <v>0.123</v>
      </c>
      <c r="N22" s="434">
        <f>SUM(N20:N21)</f>
        <v>4.1100000000000003</v>
      </c>
      <c r="O22" s="435">
        <f t="shared" si="3"/>
        <v>0.50553000000000003</v>
      </c>
      <c r="P22" s="434">
        <f t="shared" ref="P22:Q22" si="4">SUM(P20:P21)</f>
        <v>141.44</v>
      </c>
      <c r="Q22" s="443">
        <f t="shared" si="4"/>
        <v>0.9</v>
      </c>
      <c r="U22" s="455" t="s">
        <v>217</v>
      </c>
      <c r="V22" s="456">
        <v>0.69</v>
      </c>
      <c r="W22" s="456" t="s">
        <v>231</v>
      </c>
      <c r="X22" s="456">
        <v>11</v>
      </c>
      <c r="Y22" s="456">
        <v>6.3E-2</v>
      </c>
    </row>
    <row r="23" spans="1:25" ht="15.95" customHeight="1" thickBot="1">
      <c r="B23" s="680" t="s">
        <v>26</v>
      </c>
      <c r="C23" s="681"/>
      <c r="D23" s="682"/>
      <c r="E23" s="559"/>
      <c r="F23" s="559"/>
      <c r="G23" s="33">
        <f t="shared" ref="G23:G27" si="5">E23*F23</f>
        <v>0</v>
      </c>
      <c r="H23" s="564">
        <f>H22</f>
        <v>19</v>
      </c>
      <c r="I23" s="213">
        <f t="shared" ref="I23:I27" si="6">+G23*(1+H23%)</f>
        <v>0</v>
      </c>
      <c r="J23" s="212" t="s">
        <v>158</v>
      </c>
      <c r="K23" s="202"/>
      <c r="L23" s="615" t="s">
        <v>206</v>
      </c>
      <c r="M23" s="616"/>
      <c r="N23" s="616"/>
      <c r="O23" s="616"/>
      <c r="P23" s="616"/>
      <c r="Q23" s="617"/>
      <c r="U23" s="449" t="s">
        <v>216</v>
      </c>
      <c r="V23" s="450">
        <v>6.1</v>
      </c>
      <c r="W23" s="450" t="s">
        <v>232</v>
      </c>
      <c r="X23" s="450">
        <v>10</v>
      </c>
      <c r="Y23" s="450">
        <v>6.0999999999999999E-2</v>
      </c>
    </row>
    <row r="24" spans="1:25" ht="15.95" customHeight="1" thickBot="1">
      <c r="B24" s="649" t="s">
        <v>91</v>
      </c>
      <c r="C24" s="650"/>
      <c r="D24" s="651"/>
      <c r="E24" s="560"/>
      <c r="F24" s="560"/>
      <c r="G24" s="33">
        <f t="shared" si="5"/>
        <v>0</v>
      </c>
      <c r="H24" s="551"/>
      <c r="I24" s="208">
        <f t="shared" si="6"/>
        <v>0</v>
      </c>
      <c r="J24" s="326">
        <f>SUM(G19:G27)</f>
        <v>0</v>
      </c>
      <c r="U24" s="455" t="s">
        <v>233</v>
      </c>
      <c r="V24" s="456">
        <v>0.43</v>
      </c>
      <c r="W24" s="456" t="s">
        <v>231</v>
      </c>
      <c r="X24" s="456">
        <v>6.57</v>
      </c>
      <c r="Y24" s="456">
        <v>6.6000000000000003E-2</v>
      </c>
    </row>
    <row r="25" spans="1:25" ht="15.95" customHeight="1" thickBot="1">
      <c r="B25" s="649" t="s">
        <v>28</v>
      </c>
      <c r="C25" s="650"/>
      <c r="D25" s="651"/>
      <c r="E25" s="560"/>
      <c r="F25" s="560"/>
      <c r="G25" s="33">
        <f t="shared" si="5"/>
        <v>0</v>
      </c>
      <c r="H25" s="551">
        <v>7</v>
      </c>
      <c r="I25" s="208">
        <f t="shared" si="6"/>
        <v>0</v>
      </c>
      <c r="J25" s="209" t="s">
        <v>141</v>
      </c>
      <c r="U25" s="449" t="s">
        <v>234</v>
      </c>
      <c r="V25" s="450">
        <v>0.25</v>
      </c>
      <c r="W25" s="450" t="s">
        <v>235</v>
      </c>
      <c r="X25" s="450">
        <v>4.8</v>
      </c>
      <c r="Y25" s="450">
        <v>5.0999999999999997E-2</v>
      </c>
    </row>
    <row r="26" spans="1:25" ht="15.95" customHeight="1" thickBot="1">
      <c r="B26" s="649"/>
      <c r="C26" s="650"/>
      <c r="D26" s="651"/>
      <c r="E26" s="561"/>
      <c r="F26" s="561"/>
      <c r="G26" s="33">
        <f t="shared" si="5"/>
        <v>0</v>
      </c>
      <c r="H26" s="551"/>
      <c r="I26" s="208">
        <f t="shared" si="6"/>
        <v>0</v>
      </c>
      <c r="J26" s="210" t="s">
        <v>160</v>
      </c>
      <c r="L26" s="620" t="s">
        <v>207</v>
      </c>
      <c r="M26" s="602"/>
      <c r="N26" s="602"/>
      <c r="O26" s="602"/>
      <c r="P26" s="602"/>
      <c r="Q26" s="603"/>
      <c r="U26" s="455" t="s">
        <v>236</v>
      </c>
      <c r="V26" s="456">
        <v>0.08</v>
      </c>
      <c r="W26" s="456" t="s">
        <v>235</v>
      </c>
      <c r="X26" s="456">
        <v>3.4</v>
      </c>
      <c r="Y26" s="456">
        <v>2.4E-2</v>
      </c>
    </row>
    <row r="27" spans="1:25" ht="15.95" customHeight="1" thickBot="1">
      <c r="B27" s="646" t="s">
        <v>29</v>
      </c>
      <c r="C27" s="647"/>
      <c r="D27" s="648"/>
      <c r="E27" s="562"/>
      <c r="F27" s="562"/>
      <c r="G27" s="57">
        <f t="shared" si="5"/>
        <v>0</v>
      </c>
      <c r="H27" s="555">
        <v>19</v>
      </c>
      <c r="I27" s="236">
        <f t="shared" si="6"/>
        <v>0</v>
      </c>
      <c r="J27" s="325">
        <f>SUM(I19:I27)</f>
        <v>0</v>
      </c>
      <c r="L27" s="618" t="s">
        <v>181</v>
      </c>
      <c r="M27" s="618" t="s">
        <v>208</v>
      </c>
      <c r="N27" s="618" t="s">
        <v>209</v>
      </c>
      <c r="O27" s="445" t="s">
        <v>210</v>
      </c>
      <c r="P27" s="446" t="s">
        <v>211</v>
      </c>
      <c r="Q27" s="447" t="s">
        <v>212</v>
      </c>
      <c r="U27" s="449" t="s">
        <v>237</v>
      </c>
      <c r="V27" s="450">
        <v>96</v>
      </c>
      <c r="W27" s="450" t="s">
        <v>232</v>
      </c>
      <c r="X27" s="472">
        <v>1544</v>
      </c>
      <c r="Y27" s="450">
        <v>6.2E-2</v>
      </c>
    </row>
    <row r="28" spans="1:25" ht="25.5" customHeight="1" thickBot="1">
      <c r="A28" s="160"/>
      <c r="B28" s="160"/>
      <c r="C28" s="272"/>
      <c r="D28" s="451"/>
      <c r="E28" s="281"/>
      <c r="F28" s="281"/>
      <c r="G28" s="275"/>
      <c r="H28" s="423"/>
      <c r="I28" s="273"/>
      <c r="J28" s="285"/>
      <c r="K28" s="160"/>
      <c r="L28" s="619"/>
      <c r="M28" s="619"/>
      <c r="N28" s="619"/>
      <c r="O28" s="643" t="s">
        <v>213</v>
      </c>
      <c r="P28" s="644"/>
      <c r="Q28" s="645"/>
      <c r="U28" s="455" t="s">
        <v>238</v>
      </c>
      <c r="V28" s="456">
        <v>78</v>
      </c>
      <c r="W28" s="456" t="s">
        <v>232</v>
      </c>
      <c r="X28" s="476">
        <v>1130</v>
      </c>
      <c r="Y28" s="456">
        <v>6.9000000000000006E-2</v>
      </c>
    </row>
    <row r="29" spans="1:25" ht="19.5" customHeight="1" thickTop="1" thickBot="1">
      <c r="B29" s="669" t="s">
        <v>30</v>
      </c>
      <c r="C29" s="341"/>
      <c r="D29" s="341"/>
      <c r="E29" s="287"/>
      <c r="F29" s="287"/>
      <c r="G29" s="287"/>
      <c r="H29" s="287"/>
      <c r="I29" s="288" t="s">
        <v>31</v>
      </c>
      <c r="J29" s="327">
        <f>+J12-J24</f>
        <v>0</v>
      </c>
      <c r="L29" s="606" t="s">
        <v>214</v>
      </c>
      <c r="M29" s="607" t="s">
        <v>215</v>
      </c>
      <c r="N29" s="452" t="s">
        <v>216</v>
      </c>
      <c r="O29" s="453">
        <v>50</v>
      </c>
      <c r="P29" s="453">
        <v>89</v>
      </c>
      <c r="Q29" s="454">
        <v>141</v>
      </c>
      <c r="U29" s="478" t="s">
        <v>239</v>
      </c>
      <c r="V29" s="101"/>
      <c r="W29" s="101"/>
      <c r="X29" s="101"/>
      <c r="Y29" s="101"/>
    </row>
    <row r="30" spans="1:25" ht="21" customHeight="1" thickBot="1">
      <c r="B30" s="670"/>
      <c r="C30" s="342"/>
      <c r="D30" s="342"/>
      <c r="E30" s="289"/>
      <c r="F30" s="289"/>
      <c r="G30" s="289"/>
      <c r="H30" s="289"/>
      <c r="I30" s="290" t="s">
        <v>32</v>
      </c>
      <c r="J30" s="328">
        <f>+J15-J27</f>
        <v>0</v>
      </c>
      <c r="L30" s="608"/>
      <c r="M30" s="609"/>
      <c r="N30" s="457" t="s">
        <v>217</v>
      </c>
      <c r="O30" s="458">
        <v>58</v>
      </c>
      <c r="P30" s="458">
        <v>92</v>
      </c>
      <c r="Q30" s="459">
        <v>137</v>
      </c>
      <c r="X30" s="101"/>
    </row>
    <row r="31" spans="1:25" ht="24.95" customHeight="1" thickTop="1" thickBot="1">
      <c r="A31" s="160"/>
      <c r="B31" s="274"/>
      <c r="C31" s="274"/>
      <c r="D31" s="274"/>
      <c r="E31" s="160"/>
      <c r="F31" s="160"/>
      <c r="G31" s="160"/>
      <c r="H31" s="160"/>
      <c r="I31" s="160"/>
      <c r="J31" s="286"/>
      <c r="L31" s="610"/>
      <c r="M31" s="611"/>
      <c r="N31" s="460" t="s">
        <v>218</v>
      </c>
      <c r="O31" s="461">
        <v>15</v>
      </c>
      <c r="P31" s="461">
        <v>24</v>
      </c>
      <c r="Q31" s="462">
        <v>54</v>
      </c>
      <c r="X31" s="101"/>
    </row>
    <row r="32" spans="1:25" ht="24.95" customHeight="1">
      <c r="B32" s="81" t="s">
        <v>33</v>
      </c>
      <c r="C32" s="78"/>
      <c r="D32" s="336" t="s">
        <v>34</v>
      </c>
      <c r="E32" s="337" t="s">
        <v>260</v>
      </c>
      <c r="F32" s="337" t="s">
        <v>261</v>
      </c>
      <c r="G32" s="337" t="s">
        <v>35</v>
      </c>
      <c r="H32" s="338" t="s">
        <v>36</v>
      </c>
      <c r="I32" s="332" t="s">
        <v>31</v>
      </c>
      <c r="J32" s="362">
        <v>0</v>
      </c>
      <c r="L32" s="606" t="s">
        <v>219</v>
      </c>
      <c r="M32" s="607" t="s">
        <v>220</v>
      </c>
      <c r="N32" s="463" t="s">
        <v>216</v>
      </c>
      <c r="O32" s="464">
        <v>49</v>
      </c>
      <c r="P32" s="464">
        <v>96</v>
      </c>
      <c r="Q32" s="465">
        <v>133</v>
      </c>
      <c r="X32" s="101"/>
    </row>
    <row r="33" spans="2:24" ht="23.25" customHeight="1" thickBot="1">
      <c r="B33" s="235" t="s">
        <v>134</v>
      </c>
      <c r="C33" s="85"/>
      <c r="D33" s="291" t="s">
        <v>157</v>
      </c>
      <c r="E33" s="291" t="s">
        <v>159</v>
      </c>
      <c r="F33" s="291" t="s">
        <v>157</v>
      </c>
      <c r="G33" s="291" t="s">
        <v>159</v>
      </c>
      <c r="H33" s="358" t="s">
        <v>159</v>
      </c>
      <c r="I33" s="363" t="s">
        <v>157</v>
      </c>
      <c r="J33" s="201"/>
      <c r="L33" s="608"/>
      <c r="M33" s="609"/>
      <c r="N33" s="466" t="s">
        <v>217</v>
      </c>
      <c r="O33" s="467">
        <v>56</v>
      </c>
      <c r="P33" s="467">
        <v>89</v>
      </c>
      <c r="Q33" s="468">
        <v>134</v>
      </c>
      <c r="X33" s="101"/>
    </row>
    <row r="34" spans="2:24" ht="17.649999999999999" customHeight="1" thickBot="1">
      <c r="B34" s="299" t="s">
        <v>37</v>
      </c>
      <c r="C34" s="382" t="s">
        <v>38</v>
      </c>
      <c r="D34" s="567"/>
      <c r="E34" s="570">
        <v>0</v>
      </c>
      <c r="F34" s="473">
        <f>IF(E34=0,D34,D34*(1-E34))</f>
        <v>0</v>
      </c>
      <c r="G34" s="573">
        <v>0.04</v>
      </c>
      <c r="H34" s="576">
        <v>0.01</v>
      </c>
      <c r="I34" s="296">
        <f>IF(E34=0,D34*(G34+H34),D34*(1-E34)*(G34+H34))</f>
        <v>0</v>
      </c>
      <c r="J34" s="201"/>
      <c r="L34" s="610"/>
      <c r="M34" s="611"/>
      <c r="N34" s="469" t="s">
        <v>218</v>
      </c>
      <c r="O34" s="470">
        <v>15</v>
      </c>
      <c r="P34" s="470">
        <v>23</v>
      </c>
      <c r="Q34" s="471">
        <v>53</v>
      </c>
      <c r="X34" s="101"/>
    </row>
    <row r="35" spans="2:24" ht="15.95" customHeight="1">
      <c r="B35" s="68"/>
      <c r="C35" s="298" t="s">
        <v>39</v>
      </c>
      <c r="D35" s="568"/>
      <c r="E35" s="571">
        <v>0</v>
      </c>
      <c r="F35" s="477">
        <f t="shared" ref="F35:F37" si="7">IF(E35=0,D35,D35*(1-E35))</f>
        <v>0</v>
      </c>
      <c r="G35" s="574">
        <v>0.1</v>
      </c>
      <c r="H35" s="577">
        <v>0.02</v>
      </c>
      <c r="I35" s="364">
        <f t="shared" ref="I35:I37" si="8">IF(E35=0,D35*(G35+H35),D35*(1-E35)*(G35+H35))</f>
        <v>0</v>
      </c>
      <c r="J35" s="201"/>
      <c r="L35" s="606" t="s">
        <v>219</v>
      </c>
      <c r="M35" s="607" t="s">
        <v>221</v>
      </c>
      <c r="N35" s="452" t="s">
        <v>216</v>
      </c>
      <c r="O35" s="474">
        <v>48</v>
      </c>
      <c r="P35" s="474">
        <v>82</v>
      </c>
      <c r="Q35" s="475">
        <v>125</v>
      </c>
      <c r="X35" s="101"/>
    </row>
    <row r="36" spans="2:24" ht="15.95" customHeight="1">
      <c r="B36" s="68"/>
      <c r="C36" s="298" t="s">
        <v>40</v>
      </c>
      <c r="D36" s="568"/>
      <c r="E36" s="571">
        <v>0</v>
      </c>
      <c r="F36" s="477">
        <f t="shared" si="7"/>
        <v>0</v>
      </c>
      <c r="G36" s="574">
        <v>0.05</v>
      </c>
      <c r="H36" s="577">
        <v>0.02</v>
      </c>
      <c r="I36" s="364">
        <f t="shared" si="8"/>
        <v>0</v>
      </c>
      <c r="J36" s="201"/>
      <c r="L36" s="608"/>
      <c r="M36" s="609"/>
      <c r="N36" s="457" t="s">
        <v>217</v>
      </c>
      <c r="O36" s="458">
        <v>57</v>
      </c>
      <c r="P36" s="458">
        <v>87</v>
      </c>
      <c r="Q36" s="459">
        <v>131</v>
      </c>
    </row>
    <row r="37" spans="2:24" ht="15.95" customHeight="1" thickBot="1">
      <c r="B37" s="74"/>
      <c r="C37" s="297" t="s">
        <v>41</v>
      </c>
      <c r="D37" s="569"/>
      <c r="E37" s="572">
        <v>0</v>
      </c>
      <c r="F37" s="479">
        <f t="shared" si="7"/>
        <v>0</v>
      </c>
      <c r="G37" s="575">
        <v>0.04</v>
      </c>
      <c r="H37" s="578"/>
      <c r="I37" s="379">
        <f t="shared" si="8"/>
        <v>0</v>
      </c>
      <c r="J37" s="201"/>
      <c r="L37" s="610"/>
      <c r="M37" s="611"/>
      <c r="N37" s="460" t="s">
        <v>222</v>
      </c>
      <c r="O37" s="461">
        <v>14</v>
      </c>
      <c r="P37" s="461">
        <v>23</v>
      </c>
      <c r="Q37" s="462">
        <v>52</v>
      </c>
    </row>
    <row r="38" spans="2:24" s="245" customFormat="1" ht="15.95" customHeight="1" thickBot="1">
      <c r="B38" s="480"/>
      <c r="C38" s="481" t="s">
        <v>265</v>
      </c>
      <c r="D38" s="482">
        <f>SUM(D34:D37)</f>
        <v>0</v>
      </c>
      <c r="E38" s="483"/>
      <c r="F38" s="484">
        <f>SUM(F34:F37)</f>
        <v>0</v>
      </c>
      <c r="G38" s="383" t="s">
        <v>267</v>
      </c>
      <c r="H38" s="380"/>
      <c r="I38" s="365"/>
      <c r="J38" s="357"/>
      <c r="L38" s="614" t="s">
        <v>223</v>
      </c>
      <c r="M38" s="612"/>
      <c r="N38" s="612"/>
      <c r="O38" s="612"/>
      <c r="P38" s="612"/>
      <c r="Q38" s="613"/>
    </row>
    <row r="39" spans="2:24" s="245" customFormat="1" ht="15.95" customHeight="1" thickBot="1">
      <c r="B39" s="685" t="s">
        <v>262</v>
      </c>
      <c r="C39" s="686"/>
      <c r="D39" s="579"/>
      <c r="E39" s="485" t="s">
        <v>264</v>
      </c>
      <c r="F39" s="486">
        <f>F38-D39</f>
        <v>0</v>
      </c>
      <c r="G39" s="580">
        <v>2.5000000000000001E-2</v>
      </c>
      <c r="H39" s="381"/>
      <c r="I39" s="379">
        <f>F39*G39/2</f>
        <v>0</v>
      </c>
      <c r="J39" s="357"/>
    </row>
    <row r="40" spans="2:24" ht="15.95" customHeight="1" thickBot="1">
      <c r="B40" s="487" t="s">
        <v>266</v>
      </c>
      <c r="C40" s="488"/>
      <c r="D40" s="488"/>
      <c r="E40" s="488"/>
      <c r="F40" s="488"/>
      <c r="G40" s="293" t="s">
        <v>32</v>
      </c>
      <c r="H40" s="292" t="s">
        <v>263</v>
      </c>
      <c r="I40" s="361" t="s">
        <v>31</v>
      </c>
      <c r="J40" s="357"/>
    </row>
    <row r="41" spans="2:24" ht="15.95" customHeight="1" thickTop="1" thickBot="1">
      <c r="B41" s="581" t="s">
        <v>42</v>
      </c>
      <c r="C41" s="582"/>
      <c r="D41" s="683" t="s">
        <v>146</v>
      </c>
      <c r="E41" s="683"/>
      <c r="F41" s="684"/>
      <c r="G41" s="295">
        <f>+I41*(1+H41%)</f>
        <v>0</v>
      </c>
      <c r="H41" s="564"/>
      <c r="I41" s="585"/>
      <c r="J41" s="357"/>
    </row>
    <row r="42" spans="2:24" ht="15.95" customHeight="1">
      <c r="B42" s="581" t="s">
        <v>43</v>
      </c>
      <c r="C42" s="582"/>
      <c r="D42" s="683" t="s">
        <v>118</v>
      </c>
      <c r="E42" s="683"/>
      <c r="F42" s="684"/>
      <c r="G42" s="208">
        <f>+I42*(1+H42%)</f>
        <v>0</v>
      </c>
      <c r="H42" s="551">
        <v>19</v>
      </c>
      <c r="I42" s="586">
        <v>0</v>
      </c>
      <c r="J42" s="294" t="s">
        <v>142</v>
      </c>
    </row>
    <row r="43" spans="2:24" ht="15.95" customHeight="1">
      <c r="B43" s="581" t="s">
        <v>44</v>
      </c>
      <c r="C43" s="582"/>
      <c r="D43" s="683" t="s">
        <v>109</v>
      </c>
      <c r="E43" s="683"/>
      <c r="F43" s="684"/>
      <c r="G43" s="208">
        <f>+I43*(1+H43%)</f>
        <v>0</v>
      </c>
      <c r="H43" s="551"/>
      <c r="I43" s="586"/>
      <c r="J43" s="359" t="s">
        <v>158</v>
      </c>
    </row>
    <row r="44" spans="2:24" ht="15.95" customHeight="1" thickBot="1">
      <c r="B44" s="583" t="s">
        <v>110</v>
      </c>
      <c r="C44" s="584"/>
      <c r="D44" s="647"/>
      <c r="E44" s="647"/>
      <c r="F44" s="648"/>
      <c r="G44" s="236">
        <f>+I44*(1+H44%)</f>
        <v>0</v>
      </c>
      <c r="H44" s="555"/>
      <c r="I44" s="587"/>
      <c r="J44" s="360">
        <f>SUM(I34:I44)</f>
        <v>0</v>
      </c>
    </row>
    <row r="45" spans="2:24" ht="15.95" customHeight="1" thickBot="1">
      <c r="G45" s="127"/>
      <c r="H45" s="127"/>
      <c r="I45" s="127"/>
      <c r="J45" s="127"/>
      <c r="L45" s="385" t="s">
        <v>240</v>
      </c>
      <c r="Q45" s="385" t="s">
        <v>253</v>
      </c>
      <c r="R45" s="101"/>
      <c r="S45" s="101"/>
      <c r="T45" s="101"/>
    </row>
    <row r="46" spans="2:24" ht="24" customHeight="1" thickTop="1" thickBot="1">
      <c r="B46" s="229" t="s">
        <v>46</v>
      </c>
      <c r="C46" s="230"/>
      <c r="D46" s="230"/>
      <c r="E46" s="230"/>
      <c r="F46" s="230"/>
      <c r="G46" s="231"/>
      <c r="H46" s="231"/>
      <c r="I46" s="232"/>
      <c r="J46" s="131">
        <f>+J29-J44</f>
        <v>0</v>
      </c>
      <c r="L46" s="673" t="s">
        <v>241</v>
      </c>
      <c r="M46" s="675" t="s">
        <v>249</v>
      </c>
      <c r="N46" s="676"/>
      <c r="O46" s="677"/>
      <c r="Q46" s="673" t="s">
        <v>254</v>
      </c>
      <c r="R46" s="675" t="s">
        <v>249</v>
      </c>
      <c r="S46" s="676"/>
      <c r="T46" s="677"/>
    </row>
    <row r="47" spans="2:24" ht="24.95" customHeight="1" thickTop="1" thickBot="1">
      <c r="E47" s="304"/>
      <c r="F47" s="305"/>
      <c r="H47" s="138"/>
      <c r="I47" s="138"/>
      <c r="L47" s="674"/>
      <c r="M47" s="393" t="s">
        <v>250</v>
      </c>
      <c r="N47" s="393" t="s">
        <v>251</v>
      </c>
      <c r="O47" s="393" t="s">
        <v>252</v>
      </c>
      <c r="Q47" s="674"/>
      <c r="R47" s="393" t="s">
        <v>250</v>
      </c>
      <c r="S47" s="393" t="s">
        <v>251</v>
      </c>
      <c r="T47" s="393" t="s">
        <v>252</v>
      </c>
    </row>
    <row r="48" spans="2:24" ht="24.95" customHeight="1" thickBot="1">
      <c r="B48" s="306" t="s">
        <v>92</v>
      </c>
      <c r="C48" s="24"/>
      <c r="D48" s="24"/>
      <c r="E48" s="173"/>
      <c r="F48" s="307"/>
      <c r="G48" s="78"/>
      <c r="H48" s="308"/>
      <c r="I48" s="308"/>
      <c r="J48" s="204"/>
      <c r="L48" s="419" t="s">
        <v>242</v>
      </c>
      <c r="M48" s="489">
        <v>1257</v>
      </c>
      <c r="N48" s="489">
        <v>2957</v>
      </c>
      <c r="O48" s="489">
        <v>2317</v>
      </c>
      <c r="Q48" s="419" t="s">
        <v>242</v>
      </c>
      <c r="R48" s="490">
        <v>382</v>
      </c>
      <c r="S48" s="489">
        <v>3062</v>
      </c>
      <c r="T48" s="489">
        <v>1590</v>
      </c>
    </row>
    <row r="49" spans="1:20" ht="21" customHeight="1" thickBot="1">
      <c r="A49" s="160"/>
      <c r="B49" s="347" t="s">
        <v>49</v>
      </c>
      <c r="C49" s="238"/>
      <c r="D49" s="238"/>
      <c r="E49" s="238"/>
      <c r="F49" s="14" t="s">
        <v>48</v>
      </c>
      <c r="G49" s="219">
        <f>SUM(D70*E70+D71*E71+D72*E72+D73*E73+D74*E74)</f>
        <v>0</v>
      </c>
      <c r="H49" s="220"/>
      <c r="I49" s="221"/>
      <c r="J49" s="215"/>
      <c r="L49" s="491" t="s">
        <v>243</v>
      </c>
      <c r="M49" s="598">
        <v>1210</v>
      </c>
      <c r="N49" s="598">
        <v>2665</v>
      </c>
      <c r="O49" s="598">
        <v>2130</v>
      </c>
      <c r="Q49" s="492" t="s">
        <v>255</v>
      </c>
      <c r="R49" s="493">
        <v>376</v>
      </c>
      <c r="S49" s="494">
        <v>2808</v>
      </c>
      <c r="T49" s="494">
        <v>1531</v>
      </c>
    </row>
    <row r="50" spans="1:20" ht="19.5" customHeight="1" thickBot="1">
      <c r="B50" s="214"/>
      <c r="C50" s="160"/>
      <c r="D50" s="160"/>
      <c r="E50" s="160"/>
      <c r="F50" s="174" t="s">
        <v>93</v>
      </c>
      <c r="G50" s="174" t="s">
        <v>166</v>
      </c>
      <c r="H50" s="175"/>
      <c r="I50" s="176"/>
      <c r="J50" s="177" t="s">
        <v>167</v>
      </c>
      <c r="L50" s="492" t="s">
        <v>244</v>
      </c>
      <c r="M50" s="599"/>
      <c r="N50" s="599"/>
      <c r="O50" s="599"/>
      <c r="Q50" s="420" t="s">
        <v>245</v>
      </c>
      <c r="R50" s="490">
        <v>6</v>
      </c>
      <c r="S50" s="490">
        <v>254</v>
      </c>
      <c r="T50" s="490">
        <v>59</v>
      </c>
    </row>
    <row r="51" spans="1:20" ht="15" customHeight="1" thickBot="1">
      <c r="B51" s="178" t="s">
        <v>122</v>
      </c>
      <c r="C51" s="140"/>
      <c r="D51" s="140"/>
      <c r="E51" s="145"/>
      <c r="F51" s="597">
        <v>0.02</v>
      </c>
      <c r="G51" s="375">
        <f>D39</f>
        <v>0</v>
      </c>
      <c r="H51" s="181" t="s">
        <v>97</v>
      </c>
      <c r="I51" s="182">
        <f>G51*F51/2</f>
        <v>0</v>
      </c>
      <c r="J51" s="183"/>
      <c r="L51" s="420" t="s">
        <v>245</v>
      </c>
      <c r="M51" s="490">
        <v>43</v>
      </c>
      <c r="N51" s="490">
        <v>397</v>
      </c>
      <c r="O51" s="490">
        <v>187</v>
      </c>
      <c r="Q51" s="492" t="s">
        <v>256</v>
      </c>
      <c r="R51" s="493">
        <v>0</v>
      </c>
      <c r="S51" s="493">
        <v>153</v>
      </c>
      <c r="T51" s="493">
        <v>8</v>
      </c>
    </row>
    <row r="52" spans="1:20" ht="15">
      <c r="B52" s="178"/>
      <c r="C52" s="140"/>
      <c r="D52" s="140"/>
      <c r="E52" s="184" t="s">
        <v>98</v>
      </c>
      <c r="F52" s="185"/>
      <c r="G52" s="186"/>
      <c r="H52" s="187" t="s">
        <v>99</v>
      </c>
      <c r="I52" s="182">
        <f>J46-I51</f>
        <v>0</v>
      </c>
      <c r="J52" s="303">
        <f>IF(G49&lt;&gt;0,ROUND(I52/G49,2),0)</f>
        <v>0</v>
      </c>
      <c r="L52" s="491" t="s">
        <v>246</v>
      </c>
      <c r="M52" s="600">
        <v>15</v>
      </c>
      <c r="N52" s="600">
        <v>150</v>
      </c>
      <c r="O52" s="600">
        <v>56</v>
      </c>
      <c r="Q52" s="495" t="s">
        <v>257</v>
      </c>
      <c r="R52" s="604">
        <v>68</v>
      </c>
      <c r="S52" s="604">
        <v>153</v>
      </c>
      <c r="T52" s="604">
        <v>110</v>
      </c>
    </row>
    <row r="53" spans="1:20" ht="16.5" customHeight="1" thickBot="1">
      <c r="B53" s="355" t="s">
        <v>100</v>
      </c>
      <c r="C53" s="200"/>
      <c r="D53" s="200"/>
      <c r="E53" s="160"/>
      <c r="F53" s="588">
        <v>15</v>
      </c>
      <c r="G53" s="367" t="s">
        <v>168</v>
      </c>
      <c r="H53" s="181" t="s">
        <v>97</v>
      </c>
      <c r="I53" s="368">
        <f>+F53*G49</f>
        <v>0</v>
      </c>
      <c r="J53" s="369"/>
      <c r="L53" s="492" t="s">
        <v>247</v>
      </c>
      <c r="M53" s="601"/>
      <c r="N53" s="601"/>
      <c r="O53" s="601"/>
      <c r="Q53" s="420" t="s">
        <v>258</v>
      </c>
      <c r="R53" s="605"/>
      <c r="S53" s="605"/>
      <c r="T53" s="605"/>
    </row>
    <row r="54" spans="1:20" ht="23.25" customHeight="1" thickBot="1">
      <c r="B54" s="370"/>
      <c r="C54" s="243"/>
      <c r="D54" s="243"/>
      <c r="E54" s="340" t="s">
        <v>102</v>
      </c>
      <c r="F54" s="371" t="s">
        <v>147</v>
      </c>
      <c r="G54" s="372">
        <f>G51/2</f>
        <v>0</v>
      </c>
      <c r="H54" s="373" t="s">
        <v>99</v>
      </c>
      <c r="I54" s="372">
        <f>+J46-I53</f>
        <v>0</v>
      </c>
      <c r="J54" s="374">
        <f>IF(G54&lt;&gt;0,ROUND(I54/G54,2),0)</f>
        <v>0</v>
      </c>
      <c r="L54" s="496" t="s">
        <v>248</v>
      </c>
      <c r="Q54" s="496" t="s">
        <v>259</v>
      </c>
      <c r="R54" s="101"/>
      <c r="S54" s="101"/>
      <c r="T54" s="101"/>
    </row>
    <row r="55" spans="1:20" ht="15">
      <c r="B55" s="160"/>
      <c r="C55" s="160"/>
      <c r="D55" s="160"/>
      <c r="E55" s="277"/>
      <c r="F55" s="278"/>
      <c r="G55" s="279"/>
      <c r="H55" s="181"/>
      <c r="I55" s="279"/>
      <c r="J55" s="280"/>
      <c r="Q55" s="496" t="s">
        <v>248</v>
      </c>
      <c r="R55" s="101"/>
      <c r="S55" s="101"/>
      <c r="T55" s="101"/>
    </row>
    <row r="56" spans="1:20" ht="15">
      <c r="B56" s="160"/>
      <c r="C56" s="160"/>
      <c r="D56" s="160"/>
      <c r="E56" s="277"/>
      <c r="F56" s="278"/>
      <c r="G56" s="279"/>
      <c r="H56" s="181"/>
      <c r="I56" s="279"/>
      <c r="J56" s="280"/>
    </row>
    <row r="57" spans="1:20" ht="15">
      <c r="B57" s="160"/>
      <c r="C57" s="160"/>
      <c r="D57" s="160"/>
      <c r="E57" s="277"/>
      <c r="F57" s="278"/>
      <c r="G57" s="279"/>
      <c r="H57" s="181"/>
      <c r="I57" s="279"/>
      <c r="J57" s="280"/>
    </row>
    <row r="58" spans="1:20" ht="15">
      <c r="B58" s="160"/>
      <c r="C58" s="160"/>
      <c r="D58" s="160"/>
      <c r="E58" s="277"/>
      <c r="F58" s="278"/>
      <c r="G58" s="279"/>
      <c r="H58" s="181"/>
      <c r="I58" s="279"/>
      <c r="J58" s="280"/>
    </row>
    <row r="59" spans="1:20" ht="15">
      <c r="B59" s="160"/>
      <c r="C59" s="160"/>
      <c r="D59" s="160"/>
      <c r="E59" s="277"/>
      <c r="F59" s="278"/>
      <c r="G59" s="279"/>
      <c r="H59" s="181"/>
      <c r="I59" s="279"/>
      <c r="J59" s="280"/>
    </row>
    <row r="60" spans="1:20" ht="15">
      <c r="B60" s="160"/>
      <c r="C60" s="160"/>
      <c r="D60" s="160"/>
      <c r="E60" s="277"/>
      <c r="F60" s="278"/>
      <c r="G60" s="279"/>
      <c r="H60" s="181"/>
      <c r="I60" s="279"/>
      <c r="J60" s="280"/>
    </row>
    <row r="61" spans="1:20" ht="21.75" customHeight="1">
      <c r="B61" s="276"/>
    </row>
    <row r="62" spans="1:20" ht="21.75" customHeight="1">
      <c r="B62" s="2" t="str">
        <f>B2</f>
        <v>Wirtschaftlichkeitskalkulation für Ferienunterkünfte</v>
      </c>
      <c r="H62" s="317" t="s">
        <v>148</v>
      </c>
    </row>
    <row r="64" spans="1:20" ht="15" thickBot="1">
      <c r="B64" s="1" t="str">
        <f>B5</f>
        <v>z. B. Umbau Ferienwohnung</v>
      </c>
      <c r="C64" s="1">
        <f>C5</f>
        <v>0</v>
      </c>
      <c r="E64" s="1">
        <f>E5</f>
        <v>0</v>
      </c>
      <c r="H64" s="239">
        <f>J5</f>
        <v>0</v>
      </c>
    </row>
    <row r="65" spans="2:17" ht="15" thickBot="1">
      <c r="L65" s="222" t="s">
        <v>154</v>
      </c>
      <c r="M65" s="78"/>
      <c r="N65" s="78"/>
      <c r="O65" s="78"/>
      <c r="P65" s="204"/>
      <c r="Q65" s="160"/>
    </row>
    <row r="66" spans="2:17" ht="15.75" thickBot="1">
      <c r="B66" s="671" t="s">
        <v>169</v>
      </c>
      <c r="C66" s="672"/>
      <c r="D66" s="672"/>
      <c r="E66" s="589">
        <v>15</v>
      </c>
      <c r="F66" s="243"/>
      <c r="G66" s="243"/>
      <c r="H66" s="243"/>
      <c r="I66" s="243"/>
      <c r="J66" s="244"/>
      <c r="L66" s="666"/>
      <c r="M66" s="345" t="s">
        <v>151</v>
      </c>
      <c r="N66" s="331"/>
      <c r="O66" s="331" t="s">
        <v>152</v>
      </c>
      <c r="P66" s="332"/>
      <c r="Q66" s="138"/>
    </row>
    <row r="67" spans="2:17" ht="15">
      <c r="B67" s="233"/>
      <c r="C67" s="14" t="s">
        <v>61</v>
      </c>
      <c r="D67" s="14" t="s">
        <v>126</v>
      </c>
      <c r="E67" s="14" t="s">
        <v>10</v>
      </c>
      <c r="F67" s="14" t="s">
        <v>174</v>
      </c>
      <c r="G67" s="14" t="s">
        <v>176</v>
      </c>
      <c r="H67" s="15" t="s">
        <v>128</v>
      </c>
      <c r="I67" s="223" t="s">
        <v>179</v>
      </c>
      <c r="J67" s="216" t="s">
        <v>179</v>
      </c>
      <c r="L67" s="667"/>
      <c r="M67" s="291" t="s">
        <v>179</v>
      </c>
      <c r="N67" s="291" t="s">
        <v>179</v>
      </c>
      <c r="O67" s="291" t="s">
        <v>179</v>
      </c>
      <c r="P67" s="320" t="s">
        <v>153</v>
      </c>
      <c r="Q67" s="138"/>
    </row>
    <row r="68" spans="2:17" ht="15.75" thickBot="1">
      <c r="B68" s="234"/>
      <c r="C68" s="18" t="s">
        <v>65</v>
      </c>
      <c r="D68" s="18" t="s">
        <v>127</v>
      </c>
      <c r="E68" s="18" t="s">
        <v>18</v>
      </c>
      <c r="F68" s="18" t="s">
        <v>175</v>
      </c>
      <c r="G68" s="18" t="s">
        <v>175</v>
      </c>
      <c r="H68" s="19" t="s">
        <v>178</v>
      </c>
      <c r="I68" s="224" t="s">
        <v>170</v>
      </c>
      <c r="J68" s="217" t="s">
        <v>171</v>
      </c>
      <c r="L68" s="668"/>
      <c r="M68" s="291" t="s">
        <v>170</v>
      </c>
      <c r="N68" s="291" t="s">
        <v>171</v>
      </c>
      <c r="O68" s="291" t="s">
        <v>171</v>
      </c>
      <c r="P68" s="320" t="s">
        <v>159</v>
      </c>
      <c r="Q68" s="138"/>
    </row>
    <row r="69" spans="2:17" ht="15.75">
      <c r="B69" s="21"/>
      <c r="C69" s="22"/>
      <c r="D69" s="23"/>
      <c r="E69" s="25"/>
      <c r="F69" s="24"/>
      <c r="G69" s="24"/>
      <c r="H69" s="24"/>
      <c r="I69" s="218"/>
      <c r="J69" s="215"/>
      <c r="L69" s="595" t="s">
        <v>107</v>
      </c>
      <c r="M69" s="319">
        <f>I70</f>
        <v>0</v>
      </c>
      <c r="N69" s="319">
        <f>J70</f>
        <v>0</v>
      </c>
      <c r="O69" s="497">
        <f>E10</f>
        <v>0</v>
      </c>
      <c r="P69" s="346" t="str">
        <f>IFERROR(-(N69/O69-1)*100,"Eingabe")</f>
        <v>Eingabe</v>
      </c>
      <c r="Q69" s="665"/>
    </row>
    <row r="70" spans="2:17">
      <c r="B70" s="498" t="str">
        <f t="shared" ref="B70:C74" si="9">B10</f>
        <v xml:space="preserve"> FeWo 1</v>
      </c>
      <c r="C70" s="499">
        <f t="shared" si="9"/>
        <v>0</v>
      </c>
      <c r="D70" s="545">
        <v>0</v>
      </c>
      <c r="E70" s="500">
        <f>F10</f>
        <v>0</v>
      </c>
      <c r="F70" s="501">
        <f>IFERROR(C70*($E$20*$F$20+$E$19*$F$19)+D10/$C$22*$G$22/E70,0)</f>
        <v>0</v>
      </c>
      <c r="G70" s="501">
        <f>IFERROR($J$44*(D10/SUM($D$10:$D$14)/E70),0)</f>
        <v>0</v>
      </c>
      <c r="H70" s="502">
        <f>D70*$E$66</f>
        <v>0</v>
      </c>
      <c r="I70" s="503">
        <f>SUM(F70:H70)</f>
        <v>0</v>
      </c>
      <c r="J70" s="504">
        <f>I70*1.07</f>
        <v>0</v>
      </c>
      <c r="L70" s="595" t="s">
        <v>108</v>
      </c>
      <c r="M70" s="319">
        <f t="shared" ref="M70:N73" si="10">I71</f>
        <v>0</v>
      </c>
      <c r="N70" s="319">
        <f t="shared" si="10"/>
        <v>0</v>
      </c>
      <c r="O70" s="497">
        <f>E11</f>
        <v>0</v>
      </c>
      <c r="P70" s="346" t="str">
        <f t="shared" ref="P70:P73" si="11">IFERROR(-(N70/O70-1)*100,"Eingabe")</f>
        <v>Eingabe</v>
      </c>
      <c r="Q70" s="665"/>
    </row>
    <row r="71" spans="2:17" ht="15.6" customHeight="1">
      <c r="B71" s="498" t="str">
        <f t="shared" si="9"/>
        <v xml:space="preserve"> FeWo 2</v>
      </c>
      <c r="C71" s="505">
        <f t="shared" si="9"/>
        <v>0</v>
      </c>
      <c r="D71" s="550">
        <v>0</v>
      </c>
      <c r="E71" s="500">
        <f>F11</f>
        <v>0</v>
      </c>
      <c r="F71" s="501">
        <f>IFERROR(C71*($E$20*$F$20+$E$19*$F$19)+D11/$C$22*$G$22/E71,0)</f>
        <v>0</v>
      </c>
      <c r="G71" s="501">
        <f>IFERROR($J$44*(D11/SUM($D$10:$D$14)/E71),0)</f>
        <v>0</v>
      </c>
      <c r="H71" s="502">
        <f>D71*$E$66</f>
        <v>0</v>
      </c>
      <c r="I71" s="503">
        <f>SUM(F71:H71)</f>
        <v>0</v>
      </c>
      <c r="J71" s="504">
        <f>I71*1.07</f>
        <v>0</v>
      </c>
      <c r="L71" s="595" t="s">
        <v>115</v>
      </c>
      <c r="M71" s="319">
        <f t="shared" si="10"/>
        <v>0</v>
      </c>
      <c r="N71" s="319">
        <f t="shared" si="10"/>
        <v>0</v>
      </c>
      <c r="O71" s="497">
        <f>E12</f>
        <v>0</v>
      </c>
      <c r="P71" s="346" t="str">
        <f t="shared" si="11"/>
        <v>Eingabe</v>
      </c>
      <c r="Q71" s="665"/>
    </row>
    <row r="72" spans="2:17">
      <c r="B72" s="498" t="str">
        <f t="shared" si="9"/>
        <v xml:space="preserve"> FeWo 3</v>
      </c>
      <c r="C72" s="505">
        <f t="shared" si="9"/>
        <v>0</v>
      </c>
      <c r="D72" s="550">
        <v>0</v>
      </c>
      <c r="E72" s="500">
        <f>F12</f>
        <v>0</v>
      </c>
      <c r="F72" s="501">
        <f>IFERROR(C72*($E$20*$F$20+$E$19*$F$19)+D12/$C$22*$G$22/E72,0)</f>
        <v>0</v>
      </c>
      <c r="G72" s="501">
        <f>IFERROR($J$44*(D12/SUM($D$10:$D$14)/E72),0)</f>
        <v>0</v>
      </c>
      <c r="H72" s="502">
        <f>D72*$E$66</f>
        <v>0</v>
      </c>
      <c r="I72" s="503">
        <f>SUM(F72:H72)</f>
        <v>0</v>
      </c>
      <c r="J72" s="504">
        <f>I72*1.07</f>
        <v>0</v>
      </c>
      <c r="L72" s="595" t="s">
        <v>116</v>
      </c>
      <c r="M72" s="319">
        <f t="shared" si="10"/>
        <v>0</v>
      </c>
      <c r="N72" s="319">
        <f t="shared" si="10"/>
        <v>0</v>
      </c>
      <c r="O72" s="497">
        <f>E13</f>
        <v>0</v>
      </c>
      <c r="P72" s="346" t="str">
        <f t="shared" si="11"/>
        <v>Eingabe</v>
      </c>
      <c r="Q72" s="665"/>
    </row>
    <row r="73" spans="2:17" ht="15" thickBot="1">
      <c r="B73" s="498" t="str">
        <f t="shared" si="9"/>
        <v xml:space="preserve"> FeWo 4</v>
      </c>
      <c r="C73" s="505">
        <f t="shared" si="9"/>
        <v>0</v>
      </c>
      <c r="D73" s="550">
        <v>0</v>
      </c>
      <c r="E73" s="500">
        <f>F13</f>
        <v>0</v>
      </c>
      <c r="F73" s="501">
        <f>IFERROR(C73*($E$20*$F$20+$E$19*$F$19)+D13/$C$22*$G$22/E73,0)</f>
        <v>0</v>
      </c>
      <c r="G73" s="501">
        <f>IFERROR($J$44*(D13/SUM($D$10:$D$14)/E73),0)</f>
        <v>0</v>
      </c>
      <c r="H73" s="502">
        <f>D73*$E$66</f>
        <v>0</v>
      </c>
      <c r="I73" s="503">
        <f>SUM(F73:H73)</f>
        <v>0</v>
      </c>
      <c r="J73" s="504">
        <f>I73*1.07</f>
        <v>0</v>
      </c>
      <c r="L73" s="596" t="s">
        <v>117</v>
      </c>
      <c r="M73" s="321">
        <f t="shared" si="10"/>
        <v>0</v>
      </c>
      <c r="N73" s="321">
        <f t="shared" si="10"/>
        <v>0</v>
      </c>
      <c r="O73" s="506">
        <f>E14</f>
        <v>0</v>
      </c>
      <c r="P73" s="322" t="str">
        <f t="shared" si="11"/>
        <v>Eingabe</v>
      </c>
      <c r="Q73" s="160"/>
    </row>
    <row r="74" spans="2:17" ht="15" customHeight="1" thickBot="1">
      <c r="B74" s="507" t="str">
        <f t="shared" si="9"/>
        <v xml:space="preserve"> FeWo 5</v>
      </c>
      <c r="C74" s="508">
        <f t="shared" si="9"/>
        <v>0</v>
      </c>
      <c r="D74" s="554">
        <v>0</v>
      </c>
      <c r="E74" s="509">
        <f>F14</f>
        <v>0</v>
      </c>
      <c r="F74" s="366">
        <f>IFERROR(C74*($E$20*$F$20+$E$19*$F$19)+D14/$C$22*$G$22/E74,0)</f>
        <v>0</v>
      </c>
      <c r="G74" s="366">
        <f>IFERROR($J$44*(D14/SUM($D$10:$D$14)/E74),0)</f>
        <v>0</v>
      </c>
      <c r="H74" s="510">
        <f>D74*$E$66</f>
        <v>0</v>
      </c>
      <c r="I74" s="511">
        <f>SUM(F74:H74)</f>
        <v>0</v>
      </c>
      <c r="J74" s="512">
        <f>I74*1.07</f>
        <v>0</v>
      </c>
    </row>
    <row r="76" spans="2:17" ht="15" thickBot="1"/>
    <row r="77" spans="2:17" ht="15.75" thickBot="1">
      <c r="B77" s="661" t="s">
        <v>172</v>
      </c>
      <c r="C77" s="662"/>
      <c r="D77" s="662"/>
      <c r="E77" s="590">
        <v>15</v>
      </c>
      <c r="F77" s="78"/>
      <c r="G77" s="78"/>
      <c r="H77" s="78"/>
      <c r="I77" s="78"/>
      <c r="J77" s="204"/>
    </row>
    <row r="78" spans="2:17" ht="15">
      <c r="B78" s="233"/>
      <c r="C78" s="14" t="s">
        <v>61</v>
      </c>
      <c r="D78" s="15" t="s">
        <v>126</v>
      </c>
      <c r="E78" s="227" t="s">
        <v>10</v>
      </c>
      <c r="F78" s="225" t="s">
        <v>174</v>
      </c>
      <c r="G78" s="14" t="s">
        <v>176</v>
      </c>
      <c r="H78" s="14" t="s">
        <v>128</v>
      </c>
      <c r="I78" s="14" t="s">
        <v>179</v>
      </c>
      <c r="J78" s="16" t="s">
        <v>9</v>
      </c>
    </row>
    <row r="79" spans="2:17" ht="15.75" thickBot="1">
      <c r="B79" s="234"/>
      <c r="C79" s="18" t="s">
        <v>65</v>
      </c>
      <c r="D79" s="19" t="s">
        <v>127</v>
      </c>
      <c r="E79" s="228" t="s">
        <v>18</v>
      </c>
      <c r="F79" s="226" t="s">
        <v>175</v>
      </c>
      <c r="G79" s="18" t="s">
        <v>177</v>
      </c>
      <c r="H79" s="18" t="s">
        <v>178</v>
      </c>
      <c r="I79" s="18" t="s">
        <v>170</v>
      </c>
      <c r="J79" s="20" t="s">
        <v>171</v>
      </c>
    </row>
    <row r="80" spans="2:17" ht="15.75">
      <c r="B80" s="333"/>
      <c r="C80" s="22"/>
      <c r="D80" s="23"/>
      <c r="E80" s="334"/>
      <c r="F80" s="23"/>
      <c r="G80" s="237" t="s">
        <v>135</v>
      </c>
      <c r="H80" s="23"/>
      <c r="I80" s="23"/>
      <c r="J80" s="335"/>
    </row>
    <row r="81" spans="2:12">
      <c r="B81" s="513" t="str">
        <f t="shared" ref="B81:C85" si="12">B10</f>
        <v xml:space="preserve"> FeWo 1</v>
      </c>
      <c r="C81" s="514">
        <f t="shared" si="12"/>
        <v>0</v>
      </c>
      <c r="D81" s="515">
        <f>D70</f>
        <v>0</v>
      </c>
      <c r="E81" s="516">
        <f>IFERROR((G81)/(I81-H81-F81),0)</f>
        <v>0</v>
      </c>
      <c r="F81" s="517">
        <f>(C81*$E$19*$F$19)+(C81*$E$20*$F$20)</f>
        <v>0</v>
      </c>
      <c r="G81" s="518">
        <f>IFERROR(($J$44+$G$22)*(D10/SUM($D$10:$D$14)),0)</f>
        <v>0</v>
      </c>
      <c r="H81" s="518">
        <f>D81*$E$77</f>
        <v>0</v>
      </c>
      <c r="I81" s="518">
        <f>J81/1.07</f>
        <v>0</v>
      </c>
      <c r="J81" s="519">
        <f>E10</f>
        <v>0</v>
      </c>
    </row>
    <row r="82" spans="2:12">
      <c r="B82" s="513" t="str">
        <f t="shared" si="12"/>
        <v xml:space="preserve"> FeWo 2</v>
      </c>
      <c r="C82" s="514">
        <f t="shared" si="12"/>
        <v>0</v>
      </c>
      <c r="D82" s="515">
        <f t="shared" ref="D82:D85" si="13">D71</f>
        <v>0</v>
      </c>
      <c r="E82" s="516">
        <f t="shared" ref="E82:E85" si="14">IFERROR((G82)/(I82-H82-F82),0)</f>
        <v>0</v>
      </c>
      <c r="F82" s="517">
        <f>(C82*$E$19*$F$19)+(C82*$E$20*$F$20)</f>
        <v>0</v>
      </c>
      <c r="G82" s="518">
        <f>IFERROR(($J$44+$G$22)*(D11/SUM($D$10:$D$14)),0)</f>
        <v>0</v>
      </c>
      <c r="H82" s="518">
        <f>D82*$E$77</f>
        <v>0</v>
      </c>
      <c r="I82" s="518">
        <f t="shared" ref="I82:I85" si="15">J82/1.07</f>
        <v>0</v>
      </c>
      <c r="J82" s="519">
        <f>E11</f>
        <v>0</v>
      </c>
      <c r="L82" s="1" t="s">
        <v>132</v>
      </c>
    </row>
    <row r="83" spans="2:12">
      <c r="B83" s="513" t="str">
        <f t="shared" si="12"/>
        <v xml:space="preserve"> FeWo 3</v>
      </c>
      <c r="C83" s="514">
        <f t="shared" si="12"/>
        <v>0</v>
      </c>
      <c r="D83" s="515">
        <f t="shared" si="13"/>
        <v>0</v>
      </c>
      <c r="E83" s="516">
        <f t="shared" si="14"/>
        <v>0</v>
      </c>
      <c r="F83" s="517">
        <f>(C83*$E$19*$F$19)+(C83*$E$20*$F$20)</f>
        <v>0</v>
      </c>
      <c r="G83" s="518">
        <f>IFERROR(($J$44+$G$22)*(D12/SUM($D$10:$D$14)),0)</f>
        <v>0</v>
      </c>
      <c r="H83" s="518">
        <f>D83*$E$77</f>
        <v>0</v>
      </c>
      <c r="I83" s="518">
        <f t="shared" si="15"/>
        <v>0</v>
      </c>
      <c r="J83" s="519">
        <f>E12</f>
        <v>0</v>
      </c>
    </row>
    <row r="84" spans="2:12">
      <c r="B84" s="513" t="str">
        <f t="shared" si="12"/>
        <v xml:space="preserve"> FeWo 4</v>
      </c>
      <c r="C84" s="514">
        <f t="shared" si="12"/>
        <v>0</v>
      </c>
      <c r="D84" s="515">
        <f t="shared" si="13"/>
        <v>0</v>
      </c>
      <c r="E84" s="516">
        <f t="shared" si="14"/>
        <v>0</v>
      </c>
      <c r="F84" s="517">
        <f>(C84*$E$19*$F$19)+(C84*$E$20*$F$20)</f>
        <v>0</v>
      </c>
      <c r="G84" s="518">
        <f>IFERROR(($J$44+$G$22)*(D13/SUM($D$10:$D$14)),0)</f>
        <v>0</v>
      </c>
      <c r="H84" s="518">
        <f>D84*$E$77</f>
        <v>0</v>
      </c>
      <c r="I84" s="518">
        <f t="shared" si="15"/>
        <v>0</v>
      </c>
      <c r="J84" s="519">
        <f>E13</f>
        <v>0</v>
      </c>
    </row>
    <row r="85" spans="2:12" ht="15" thickBot="1">
      <c r="B85" s="520" t="str">
        <f t="shared" si="12"/>
        <v xml:space="preserve"> FeWo 5</v>
      </c>
      <c r="C85" s="521">
        <f t="shared" si="12"/>
        <v>0</v>
      </c>
      <c r="D85" s="249">
        <f t="shared" si="13"/>
        <v>0</v>
      </c>
      <c r="E85" s="522">
        <f t="shared" si="14"/>
        <v>0</v>
      </c>
      <c r="F85" s="523">
        <f>(C85*$E$19*$F$19)+(C85*$E$20*$F$20)</f>
        <v>0</v>
      </c>
      <c r="G85" s="524">
        <f>IFERROR(($J$44+$G$22)*(D14/SUM($D$10:$D$14)),0)</f>
        <v>0</v>
      </c>
      <c r="H85" s="524">
        <f>D85*$E$77</f>
        <v>0</v>
      </c>
      <c r="I85" s="524">
        <f t="shared" si="15"/>
        <v>0</v>
      </c>
      <c r="J85" s="525">
        <f>E14</f>
        <v>0</v>
      </c>
    </row>
    <row r="86" spans="2:12">
      <c r="B86" s="245"/>
      <c r="C86" s="245"/>
      <c r="D86" s="245"/>
    </row>
    <row r="87" spans="2:12" ht="15" thickBot="1">
      <c r="B87" s="245"/>
      <c r="C87" s="245"/>
      <c r="D87" s="245"/>
    </row>
    <row r="88" spans="2:12" ht="15.75" thickBot="1">
      <c r="B88" s="267" t="s">
        <v>140</v>
      </c>
      <c r="C88" s="268"/>
      <c r="D88" s="268"/>
      <c r="E88" s="266"/>
      <c r="F88" s="78"/>
      <c r="G88" s="241"/>
      <c r="H88" s="241"/>
      <c r="I88" s="241"/>
      <c r="J88" s="242"/>
    </row>
    <row r="89" spans="2:12" ht="15">
      <c r="B89" s="233"/>
      <c r="C89" s="246" t="s">
        <v>61</v>
      </c>
      <c r="D89" s="247" t="s">
        <v>126</v>
      </c>
      <c r="E89" s="260" t="s">
        <v>10</v>
      </c>
      <c r="F89" s="225" t="s">
        <v>174</v>
      </c>
      <c r="G89" s="14" t="s">
        <v>176</v>
      </c>
      <c r="H89" s="14" t="s">
        <v>128</v>
      </c>
      <c r="I89" s="14" t="s">
        <v>179</v>
      </c>
      <c r="J89" s="16" t="s">
        <v>9</v>
      </c>
    </row>
    <row r="90" spans="2:12" ht="15.75" thickBot="1">
      <c r="B90" s="234"/>
      <c r="C90" s="248" t="s">
        <v>65</v>
      </c>
      <c r="D90" s="249" t="s">
        <v>127</v>
      </c>
      <c r="E90" s="261" t="s">
        <v>18</v>
      </c>
      <c r="F90" s="226" t="s">
        <v>175</v>
      </c>
      <c r="G90" s="18" t="s">
        <v>177</v>
      </c>
      <c r="H90" s="18" t="s">
        <v>178</v>
      </c>
      <c r="I90" s="18" t="s">
        <v>170</v>
      </c>
      <c r="J90" s="20" t="s">
        <v>171</v>
      </c>
    </row>
    <row r="91" spans="2:12" ht="15.75">
      <c r="B91" s="250"/>
      <c r="C91" s="251"/>
      <c r="D91" s="252"/>
      <c r="E91" s="262"/>
      <c r="F91" s="24"/>
      <c r="G91" s="237"/>
      <c r="H91" s="24"/>
      <c r="I91" s="24"/>
      <c r="J91" s="215"/>
    </row>
    <row r="92" spans="2:12">
      <c r="B92" s="526" t="str">
        <f t="shared" ref="B92:C96" si="16">B10</f>
        <v xml:space="preserve"> FeWo 1</v>
      </c>
      <c r="C92" s="526">
        <f t="shared" si="16"/>
        <v>0</v>
      </c>
      <c r="D92" s="527">
        <f t="shared" ref="D92:G96" si="17">D70</f>
        <v>0</v>
      </c>
      <c r="E92" s="527">
        <f t="shared" si="17"/>
        <v>0</v>
      </c>
      <c r="F92" s="527">
        <f t="shared" si="17"/>
        <v>0</v>
      </c>
      <c r="G92" s="527">
        <f t="shared" si="17"/>
        <v>0</v>
      </c>
      <c r="H92" s="501">
        <f>D92*$E$108</f>
        <v>0</v>
      </c>
      <c r="I92" s="501">
        <f>J92/1.07</f>
        <v>0</v>
      </c>
      <c r="J92" s="591">
        <v>0</v>
      </c>
    </row>
    <row r="93" spans="2:12">
      <c r="B93" s="526" t="str">
        <f t="shared" si="16"/>
        <v xml:space="preserve"> FeWo 2</v>
      </c>
      <c r="C93" s="526">
        <f t="shared" si="16"/>
        <v>0</v>
      </c>
      <c r="D93" s="527">
        <f t="shared" si="17"/>
        <v>0</v>
      </c>
      <c r="E93" s="527">
        <f t="shared" si="17"/>
        <v>0</v>
      </c>
      <c r="F93" s="527">
        <f t="shared" si="17"/>
        <v>0</v>
      </c>
      <c r="G93" s="527">
        <f t="shared" si="17"/>
        <v>0</v>
      </c>
      <c r="H93" s="501">
        <f>D93*$E$108</f>
        <v>0</v>
      </c>
      <c r="I93" s="501">
        <f t="shared" ref="I93:I96" si="18">J93/1.07</f>
        <v>0</v>
      </c>
      <c r="J93" s="592">
        <v>0</v>
      </c>
    </row>
    <row r="94" spans="2:12">
      <c r="B94" s="526" t="str">
        <f t="shared" si="16"/>
        <v xml:space="preserve"> FeWo 3</v>
      </c>
      <c r="C94" s="526">
        <f t="shared" si="16"/>
        <v>0</v>
      </c>
      <c r="D94" s="527">
        <f t="shared" si="17"/>
        <v>0</v>
      </c>
      <c r="E94" s="527">
        <f t="shared" si="17"/>
        <v>0</v>
      </c>
      <c r="F94" s="527">
        <f t="shared" si="17"/>
        <v>0</v>
      </c>
      <c r="G94" s="527">
        <f t="shared" si="17"/>
        <v>0</v>
      </c>
      <c r="H94" s="501">
        <f>D94*$E$108</f>
        <v>0</v>
      </c>
      <c r="I94" s="501">
        <f t="shared" si="18"/>
        <v>0</v>
      </c>
      <c r="J94" s="592">
        <v>0</v>
      </c>
    </row>
    <row r="95" spans="2:12">
      <c r="B95" s="526" t="str">
        <f t="shared" si="16"/>
        <v xml:space="preserve"> FeWo 4</v>
      </c>
      <c r="C95" s="526">
        <f t="shared" si="16"/>
        <v>0</v>
      </c>
      <c r="D95" s="527">
        <f t="shared" si="17"/>
        <v>0</v>
      </c>
      <c r="E95" s="527">
        <f t="shared" si="17"/>
        <v>0</v>
      </c>
      <c r="F95" s="527">
        <f t="shared" si="17"/>
        <v>0</v>
      </c>
      <c r="G95" s="527">
        <f t="shared" si="17"/>
        <v>0</v>
      </c>
      <c r="H95" s="501">
        <f>D95*$E$108</f>
        <v>0</v>
      </c>
      <c r="I95" s="501">
        <f t="shared" si="18"/>
        <v>0</v>
      </c>
      <c r="J95" s="592">
        <v>0</v>
      </c>
    </row>
    <row r="96" spans="2:12" ht="15" thickBot="1">
      <c r="B96" s="526" t="str">
        <f t="shared" si="16"/>
        <v xml:space="preserve"> FeWo 5</v>
      </c>
      <c r="C96" s="526">
        <f t="shared" si="16"/>
        <v>0</v>
      </c>
      <c r="D96" s="527">
        <f t="shared" si="17"/>
        <v>0</v>
      </c>
      <c r="E96" s="527">
        <f t="shared" si="17"/>
        <v>0</v>
      </c>
      <c r="F96" s="527">
        <f t="shared" si="17"/>
        <v>0</v>
      </c>
      <c r="G96" s="527">
        <f t="shared" si="17"/>
        <v>0</v>
      </c>
      <c r="H96" s="366">
        <f>D96*$E$108</f>
        <v>0</v>
      </c>
      <c r="I96" s="366">
        <f t="shared" si="18"/>
        <v>0</v>
      </c>
      <c r="J96" s="593">
        <v>0</v>
      </c>
    </row>
    <row r="97" spans="1:11" ht="19.5" thickTop="1" thickBot="1">
      <c r="B97" s="270" t="s">
        <v>46</v>
      </c>
      <c r="C97" s="230"/>
      <c r="D97" s="230"/>
      <c r="E97" s="230"/>
      <c r="F97" s="230"/>
      <c r="G97" s="231"/>
      <c r="H97" s="231"/>
      <c r="I97" s="232"/>
      <c r="J97" s="271">
        <f>L119-J24-J44</f>
        <v>0</v>
      </c>
    </row>
    <row r="98" spans="1:11" ht="19.5" thickTop="1" thickBot="1">
      <c r="A98" s="160"/>
      <c r="B98" s="274"/>
      <c r="C98" s="274"/>
      <c r="D98" s="274"/>
      <c r="E98" s="274"/>
      <c r="F98" s="274"/>
      <c r="G98" s="310"/>
      <c r="H98" s="310"/>
      <c r="I98" s="285"/>
      <c r="J98" s="323"/>
      <c r="K98" s="160"/>
    </row>
    <row r="99" spans="1:11" ht="15.75" thickBot="1">
      <c r="B99" s="312" t="s">
        <v>92</v>
      </c>
      <c r="C99" s="243"/>
      <c r="D99" s="243"/>
      <c r="E99" s="243"/>
      <c r="F99" s="243"/>
      <c r="G99" s="243"/>
      <c r="H99" s="243"/>
      <c r="I99" s="243"/>
      <c r="J99" s="244"/>
    </row>
    <row r="100" spans="1:11" ht="18" customHeight="1" thickBot="1">
      <c r="B100" s="218" t="s">
        <v>136</v>
      </c>
      <c r="C100" s="24"/>
      <c r="D100" s="24"/>
      <c r="E100" s="528"/>
      <c r="F100" s="265" t="s">
        <v>48</v>
      </c>
      <c r="G100" s="240">
        <f>G49</f>
        <v>0</v>
      </c>
      <c r="H100" s="221"/>
      <c r="I100" s="221"/>
      <c r="J100" s="215"/>
    </row>
    <row r="101" spans="1:11">
      <c r="B101" s="214"/>
      <c r="C101" s="24"/>
      <c r="D101" s="24"/>
      <c r="E101" s="173"/>
      <c r="F101" s="174" t="s">
        <v>93</v>
      </c>
      <c r="G101" s="174"/>
      <c r="H101" s="175"/>
      <c r="I101" s="176"/>
      <c r="J101" s="177" t="s">
        <v>167</v>
      </c>
    </row>
    <row r="102" spans="1:11" ht="21" customHeight="1">
      <c r="B102" s="178" t="s">
        <v>122</v>
      </c>
      <c r="C102" s="140"/>
      <c r="D102" s="140"/>
      <c r="E102" s="145"/>
      <c r="F102" s="597">
        <v>0.02</v>
      </c>
      <c r="G102" s="375">
        <f>G51</f>
        <v>0</v>
      </c>
      <c r="H102" s="181" t="s">
        <v>97</v>
      </c>
      <c r="I102" s="182">
        <f>G102*F102/2</f>
        <v>0</v>
      </c>
      <c r="J102" s="183"/>
    </row>
    <row r="103" spans="1:11" ht="15.75" customHeight="1">
      <c r="B103" s="178"/>
      <c r="C103" s="140"/>
      <c r="D103" s="140"/>
      <c r="E103" s="184" t="s">
        <v>98</v>
      </c>
      <c r="F103" s="185"/>
      <c r="G103" s="186"/>
      <c r="H103" s="187" t="s">
        <v>99</v>
      </c>
      <c r="I103" s="182">
        <f>J97-I102</f>
        <v>0</v>
      </c>
      <c r="J103" s="264">
        <f>IF(G100&lt;&gt;0,ROUND(I103/G100,2),0)</f>
        <v>0</v>
      </c>
    </row>
    <row r="104" spans="1:11">
      <c r="B104" s="178" t="s">
        <v>100</v>
      </c>
      <c r="C104" s="140"/>
      <c r="D104" s="140"/>
      <c r="E104" s="160"/>
      <c r="F104" s="594">
        <v>15</v>
      </c>
      <c r="G104" s="190" t="s">
        <v>168</v>
      </c>
      <c r="H104" s="181" t="s">
        <v>97</v>
      </c>
      <c r="I104" s="182">
        <f>G100*F104</f>
        <v>0</v>
      </c>
      <c r="J104" s="191"/>
    </row>
    <row r="105" spans="1:11" ht="15.75" thickBot="1">
      <c r="B105" s="192"/>
      <c r="C105" s="193"/>
      <c r="D105" s="193"/>
      <c r="E105" s="194" t="s">
        <v>102</v>
      </c>
      <c r="F105" s="195" t="s">
        <v>103</v>
      </c>
      <c r="G105" s="196">
        <f>G102/2</f>
        <v>0</v>
      </c>
      <c r="H105" s="197" t="s">
        <v>99</v>
      </c>
      <c r="I105" s="196">
        <f>+J97-I104</f>
        <v>0</v>
      </c>
      <c r="J105" s="198">
        <f>IF(G105&lt;&gt;0,ROUND(I105/G105,2),0)</f>
        <v>0</v>
      </c>
    </row>
    <row r="106" spans="1:11" ht="15">
      <c r="B106" s="160"/>
      <c r="C106" s="160"/>
      <c r="D106" s="160"/>
      <c r="E106" s="277"/>
      <c r="F106" s="278"/>
      <c r="G106" s="279"/>
      <c r="H106" s="181"/>
      <c r="I106" s="279"/>
      <c r="J106" s="280"/>
    </row>
    <row r="107" spans="1:11" ht="15" thickBot="1"/>
    <row r="108" spans="1:11" ht="15.75" thickBot="1">
      <c r="B108" s="663" t="s">
        <v>173</v>
      </c>
      <c r="C108" s="664"/>
      <c r="D108" s="664"/>
      <c r="E108" s="590">
        <v>15</v>
      </c>
      <c r="F108" s="316" t="s">
        <v>137</v>
      </c>
      <c r="G108" s="241"/>
      <c r="H108" s="241"/>
      <c r="I108" s="241"/>
      <c r="J108" s="242"/>
    </row>
    <row r="109" spans="1:11" ht="15">
      <c r="B109" s="233"/>
      <c r="C109" s="246" t="s">
        <v>61</v>
      </c>
      <c r="D109" s="247" t="s">
        <v>126</v>
      </c>
      <c r="E109" s="227" t="s">
        <v>10</v>
      </c>
      <c r="F109" s="339" t="s">
        <v>174</v>
      </c>
      <c r="G109" s="14" t="s">
        <v>176</v>
      </c>
      <c r="H109" s="14" t="s">
        <v>128</v>
      </c>
      <c r="I109" s="14" t="s">
        <v>179</v>
      </c>
      <c r="J109" s="16" t="s">
        <v>9</v>
      </c>
    </row>
    <row r="110" spans="1:11" ht="15.75" thickBot="1">
      <c r="B110" s="234"/>
      <c r="C110" s="248" t="s">
        <v>65</v>
      </c>
      <c r="D110" s="249" t="s">
        <v>127</v>
      </c>
      <c r="E110" s="228" t="s">
        <v>18</v>
      </c>
      <c r="F110" s="344" t="s">
        <v>175</v>
      </c>
      <c r="G110" s="18" t="s">
        <v>177</v>
      </c>
      <c r="H110" s="18" t="s">
        <v>178</v>
      </c>
      <c r="I110" s="18" t="s">
        <v>170</v>
      </c>
      <c r="J110" s="20" t="s">
        <v>171</v>
      </c>
    </row>
    <row r="111" spans="1:11" ht="15.75">
      <c r="B111" s="250"/>
      <c r="C111" s="251"/>
      <c r="D111" s="252"/>
      <c r="E111" s="262"/>
      <c r="F111" s="218"/>
      <c r="G111" s="237" t="s">
        <v>135</v>
      </c>
      <c r="H111" s="24"/>
      <c r="I111" s="24"/>
      <c r="J111" s="215"/>
    </row>
    <row r="112" spans="1:11">
      <c r="B112" s="526" t="str">
        <f t="shared" ref="B112:C116" si="19">B10</f>
        <v xml:space="preserve"> FeWo 1</v>
      </c>
      <c r="C112" s="514">
        <f t="shared" si="19"/>
        <v>0</v>
      </c>
      <c r="D112" s="527">
        <f>D70</f>
        <v>0</v>
      </c>
      <c r="E112" s="529">
        <f>IFERROR(G112/(I112-H112-F112),0)</f>
        <v>0</v>
      </c>
      <c r="F112" s="530">
        <f t="shared" ref="F112:G116" si="20">F81</f>
        <v>0</v>
      </c>
      <c r="G112" s="531">
        <f t="shared" si="20"/>
        <v>0</v>
      </c>
      <c r="H112" s="501">
        <f>D112*$E$108</f>
        <v>0</v>
      </c>
      <c r="I112" s="501">
        <f>J112/1.07</f>
        <v>0</v>
      </c>
      <c r="J112" s="532">
        <f>J92</f>
        <v>0</v>
      </c>
    </row>
    <row r="113" spans="2:12">
      <c r="B113" s="526" t="str">
        <f t="shared" si="19"/>
        <v xml:space="preserve"> FeWo 2</v>
      </c>
      <c r="C113" s="514">
        <f t="shared" si="19"/>
        <v>0</v>
      </c>
      <c r="D113" s="527">
        <f>D71</f>
        <v>0</v>
      </c>
      <c r="E113" s="529">
        <f t="shared" ref="E113:E116" si="21">IFERROR(G113/(I113-H113-F113),0)</f>
        <v>0</v>
      </c>
      <c r="F113" s="530">
        <f t="shared" si="20"/>
        <v>0</v>
      </c>
      <c r="G113" s="531">
        <f t="shared" si="20"/>
        <v>0</v>
      </c>
      <c r="H113" s="501">
        <f>D113*$E$108</f>
        <v>0</v>
      </c>
      <c r="I113" s="501">
        <f t="shared" ref="I113:I116" si="22">J113/1.07</f>
        <v>0</v>
      </c>
      <c r="J113" s="532">
        <f t="shared" ref="J113:J116" si="23">J93</f>
        <v>0</v>
      </c>
      <c r="L113" s="1" t="s">
        <v>138</v>
      </c>
    </row>
    <row r="114" spans="2:12">
      <c r="B114" s="526" t="str">
        <f t="shared" si="19"/>
        <v xml:space="preserve"> FeWo 3</v>
      </c>
      <c r="C114" s="514">
        <f t="shared" si="19"/>
        <v>0</v>
      </c>
      <c r="D114" s="527">
        <f>D72</f>
        <v>0</v>
      </c>
      <c r="E114" s="529">
        <f t="shared" si="21"/>
        <v>0</v>
      </c>
      <c r="F114" s="530">
        <f t="shared" si="20"/>
        <v>0</v>
      </c>
      <c r="G114" s="531">
        <f t="shared" si="20"/>
        <v>0</v>
      </c>
      <c r="H114" s="501">
        <f>D114*$E$108</f>
        <v>0</v>
      </c>
      <c r="I114" s="501">
        <f t="shared" si="22"/>
        <v>0</v>
      </c>
      <c r="J114" s="532">
        <f t="shared" si="23"/>
        <v>0</v>
      </c>
      <c r="L114" s="1">
        <f>E92*I92</f>
        <v>0</v>
      </c>
    </row>
    <row r="115" spans="2:12">
      <c r="B115" s="526" t="str">
        <f t="shared" si="19"/>
        <v xml:space="preserve"> FeWo 4</v>
      </c>
      <c r="C115" s="514">
        <f t="shared" si="19"/>
        <v>0</v>
      </c>
      <c r="D115" s="527">
        <f>D73</f>
        <v>0</v>
      </c>
      <c r="E115" s="529">
        <f t="shared" si="21"/>
        <v>0</v>
      </c>
      <c r="F115" s="530">
        <f t="shared" si="20"/>
        <v>0</v>
      </c>
      <c r="G115" s="531">
        <f t="shared" si="20"/>
        <v>0</v>
      </c>
      <c r="H115" s="501">
        <f>D115*$E$108</f>
        <v>0</v>
      </c>
      <c r="I115" s="501">
        <f t="shared" si="22"/>
        <v>0</v>
      </c>
      <c r="J115" s="532">
        <f t="shared" si="23"/>
        <v>0</v>
      </c>
      <c r="L115" s="1">
        <f>E93*I93</f>
        <v>0</v>
      </c>
    </row>
    <row r="116" spans="2:12" ht="15" thickBot="1">
      <c r="B116" s="526" t="str">
        <f t="shared" si="19"/>
        <v xml:space="preserve"> FeWo 5</v>
      </c>
      <c r="C116" s="514">
        <f t="shared" si="19"/>
        <v>0</v>
      </c>
      <c r="D116" s="533">
        <f>D74</f>
        <v>0</v>
      </c>
      <c r="E116" s="529">
        <f t="shared" si="21"/>
        <v>0</v>
      </c>
      <c r="F116" s="534">
        <f t="shared" si="20"/>
        <v>0</v>
      </c>
      <c r="G116" s="381">
        <f t="shared" si="20"/>
        <v>0</v>
      </c>
      <c r="H116" s="366">
        <f>D116*$E$108</f>
        <v>0</v>
      </c>
      <c r="I116" s="366">
        <f t="shared" si="22"/>
        <v>0</v>
      </c>
      <c r="J116" s="535">
        <f t="shared" si="23"/>
        <v>0</v>
      </c>
      <c r="L116" s="1">
        <f>E94*I94</f>
        <v>0</v>
      </c>
    </row>
    <row r="117" spans="2:12" ht="15" thickBot="1">
      <c r="B117" s="356"/>
      <c r="C117" s="536"/>
      <c r="D117" s="537"/>
      <c r="E117" s="538"/>
      <c r="F117" s="281"/>
      <c r="G117" s="281"/>
      <c r="H117" s="281"/>
      <c r="I117" s="380"/>
      <c r="J117" s="539"/>
      <c r="L117" s="1">
        <f>E95*I95</f>
        <v>0</v>
      </c>
    </row>
    <row r="118" spans="2:12" ht="19.5" thickTop="1" thickBot="1">
      <c r="B118" s="309" t="s">
        <v>46</v>
      </c>
      <c r="C118" s="253"/>
      <c r="D118" s="318"/>
      <c r="E118" s="342"/>
      <c r="F118" s="230"/>
      <c r="G118" s="231"/>
      <c r="H118" s="231"/>
      <c r="I118" s="232"/>
      <c r="J118" s="271">
        <f>J29-J44</f>
        <v>0</v>
      </c>
      <c r="L118" s="1">
        <f>E96*I96</f>
        <v>0</v>
      </c>
    </row>
    <row r="119" spans="2:12" ht="19.5" thickTop="1" thickBot="1">
      <c r="B119" s="313"/>
      <c r="C119" s="314"/>
      <c r="D119" s="314"/>
      <c r="E119" s="274"/>
      <c r="F119" s="274"/>
      <c r="G119" s="310"/>
      <c r="H119" s="310"/>
      <c r="I119" s="285"/>
      <c r="J119" s="311"/>
      <c r="L119" s="269">
        <f>SUM(L114:L118)</f>
        <v>0</v>
      </c>
    </row>
    <row r="120" spans="2:12" ht="16.5" thickTop="1" thickBot="1">
      <c r="B120" s="267" t="s">
        <v>92</v>
      </c>
      <c r="C120" s="315"/>
      <c r="D120" s="315"/>
      <c r="E120" s="243"/>
      <c r="F120" s="243"/>
      <c r="G120" s="243"/>
      <c r="H120" s="243"/>
      <c r="I120" s="243"/>
      <c r="J120" s="244"/>
      <c r="L120" s="160"/>
    </row>
    <row r="121" spans="2:12" ht="15" thickBot="1">
      <c r="B121" s="254" t="s">
        <v>136</v>
      </c>
      <c r="C121" s="255"/>
      <c r="D121" s="255"/>
      <c r="E121" s="528"/>
      <c r="F121" s="343" t="s">
        <v>48</v>
      </c>
      <c r="G121" s="263">
        <f>SUM(D112*E112+D113*E113+D114*E114+D115*E115+D116*E116)</f>
        <v>0</v>
      </c>
      <c r="H121" s="221"/>
      <c r="I121" s="221"/>
      <c r="J121" s="215"/>
    </row>
    <row r="122" spans="2:12">
      <c r="B122" s="214"/>
      <c r="C122" s="255"/>
      <c r="D122" s="255"/>
      <c r="E122" s="173"/>
      <c r="F122" s="174" t="s">
        <v>93</v>
      </c>
      <c r="G122" s="174" t="s">
        <v>166</v>
      </c>
      <c r="H122" s="175"/>
      <c r="I122" s="176"/>
      <c r="J122" s="177" t="s">
        <v>167</v>
      </c>
    </row>
    <row r="123" spans="2:12" ht="19.5" customHeight="1">
      <c r="B123" s="256" t="s">
        <v>122</v>
      </c>
      <c r="C123" s="257"/>
      <c r="D123" s="257"/>
      <c r="E123" s="145"/>
      <c r="F123" s="540">
        <f>F51</f>
        <v>0.02</v>
      </c>
      <c r="G123" s="375">
        <f>G51</f>
        <v>0</v>
      </c>
      <c r="H123" s="181" t="s">
        <v>97</v>
      </c>
      <c r="I123" s="182">
        <f>G123*F123/2</f>
        <v>0</v>
      </c>
      <c r="J123" s="183"/>
    </row>
    <row r="124" spans="2:12" ht="20.25" customHeight="1">
      <c r="B124" s="256"/>
      <c r="C124" s="257"/>
      <c r="D124" s="257"/>
      <c r="E124" s="184" t="s">
        <v>98</v>
      </c>
      <c r="F124" s="185"/>
      <c r="G124" s="186"/>
      <c r="H124" s="187" t="s">
        <v>99</v>
      </c>
      <c r="I124" s="182">
        <f>J118-I123</f>
        <v>0</v>
      </c>
      <c r="J124" s="264">
        <f>IF(G121&lt;&gt;0,ROUND(I124/G121,2),0)</f>
        <v>0</v>
      </c>
    </row>
    <row r="125" spans="2:12">
      <c r="B125" s="256" t="s">
        <v>100</v>
      </c>
      <c r="C125" s="257"/>
      <c r="D125" s="257"/>
      <c r="E125" s="160"/>
      <c r="F125" s="594">
        <v>15</v>
      </c>
      <c r="G125" s="190" t="s">
        <v>168</v>
      </c>
      <c r="H125" s="181" t="s">
        <v>97</v>
      </c>
      <c r="I125" s="182">
        <f>G121*F125</f>
        <v>0</v>
      </c>
      <c r="J125" s="191"/>
    </row>
    <row r="126" spans="2:12" ht="15.75" thickBot="1">
      <c r="B126" s="258"/>
      <c r="C126" s="259"/>
      <c r="D126" s="259"/>
      <c r="E126" s="194" t="s">
        <v>102</v>
      </c>
      <c r="F126" s="195" t="s">
        <v>103</v>
      </c>
      <c r="G126" s="196">
        <f>G123/2</f>
        <v>0</v>
      </c>
      <c r="H126" s="197" t="s">
        <v>99</v>
      </c>
      <c r="I126" s="196">
        <f>+J118-I125</f>
        <v>0</v>
      </c>
      <c r="J126" s="198">
        <f>IF(G126&lt;&gt;0,ROUND(I126/G126,2),0)</f>
        <v>0</v>
      </c>
    </row>
  </sheetData>
  <sheetProtection sheet="1" objects="1" scenarios="1"/>
  <mergeCells count="28">
    <mergeCell ref="D43:F43"/>
    <mergeCell ref="D44:F44"/>
    <mergeCell ref="B39:C39"/>
    <mergeCell ref="D41:F41"/>
    <mergeCell ref="D42:F42"/>
    <mergeCell ref="Y7:Y16"/>
    <mergeCell ref="F21:I21"/>
    <mergeCell ref="B77:D77"/>
    <mergeCell ref="B108:D108"/>
    <mergeCell ref="Q69:Q72"/>
    <mergeCell ref="L66:L68"/>
    <mergeCell ref="B29:B30"/>
    <mergeCell ref="B66:D66"/>
    <mergeCell ref="Q46:Q47"/>
    <mergeCell ref="R46:T46"/>
    <mergeCell ref="L46:L47"/>
    <mergeCell ref="M46:O46"/>
    <mergeCell ref="U19:U20"/>
    <mergeCell ref="B23:D23"/>
    <mergeCell ref="B24:D24"/>
    <mergeCell ref="B25:D25"/>
    <mergeCell ref="L18:Q18"/>
    <mergeCell ref="O28:Q28"/>
    <mergeCell ref="B27:D27"/>
    <mergeCell ref="B26:D26"/>
    <mergeCell ref="N6:S6"/>
    <mergeCell ref="N7:P7"/>
    <mergeCell ref="R7:S7"/>
  </mergeCells>
  <phoneticPr fontId="0" type="noConversion"/>
  <pageMargins left="0.70866141732283472" right="0.70866141732283472" top="0.74803149606299213" bottom="0.74803149606299213" header="0.31496062992125984" footer="0.31496062992125984"/>
  <pageSetup paperSize="9" scale="62" fitToHeight="2" orientation="portrait" r:id="rId1"/>
  <headerFooter alignWithMargins="0">
    <oddHeader>&amp;C&amp;A</oddHeader>
    <oddFooter>&amp;L&amp;"Arial,Fett Kursiv"LEL &amp;"Arial,Standard"&amp;9Schwäbisch Gmünd, Abt.2&amp;R&amp;9 01/2021</oddFooter>
  </headerFooter>
  <rowBreaks count="1" manualBreakCount="1">
    <brk id="60"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opLeftCell="C4" zoomScaleNormal="100" zoomScaleSheetLayoutView="100" workbookViewId="0">
      <selection activeCell="I6" sqref="I6"/>
    </sheetView>
  </sheetViews>
  <sheetFormatPr baseColWidth="10" defaultRowHeight="12.75"/>
  <cols>
    <col min="1" max="1" width="16.85546875" customWidth="1"/>
    <col min="6" max="6" width="13.42578125" customWidth="1"/>
    <col min="7" max="8" width="9.7109375" customWidth="1"/>
    <col min="9" max="9" width="18.85546875" customWidth="1"/>
    <col min="10" max="10" width="17.85546875" customWidth="1"/>
    <col min="11" max="11" width="15.140625" customWidth="1"/>
    <col min="12" max="12" width="22.42578125" customWidth="1"/>
  </cols>
  <sheetData>
    <row r="1" spans="1:14" ht="15" thickBot="1">
      <c r="A1" s="1"/>
      <c r="B1" s="1"/>
      <c r="C1" s="1"/>
      <c r="D1" s="1"/>
      <c r="E1" s="1"/>
      <c r="F1" s="1"/>
      <c r="G1" s="1"/>
      <c r="H1" s="1"/>
      <c r="I1" s="1"/>
    </row>
    <row r="2" spans="1:14" ht="18.75" thickBot="1">
      <c r="A2" s="620" t="s">
        <v>180</v>
      </c>
      <c r="B2" s="602"/>
      <c r="C2" s="602"/>
      <c r="D2" s="602"/>
      <c r="E2" s="602"/>
      <c r="F2" s="602"/>
      <c r="G2" s="602"/>
      <c r="H2" s="603"/>
      <c r="I2" s="385" t="s">
        <v>193</v>
      </c>
      <c r="J2" s="101"/>
      <c r="K2" s="101"/>
      <c r="L2" s="101"/>
      <c r="N2" s="1"/>
    </row>
    <row r="3" spans="1:14" ht="15" thickBot="1">
      <c r="A3" s="618" t="s">
        <v>181</v>
      </c>
      <c r="B3" s="618" t="s">
        <v>65</v>
      </c>
      <c r="C3" s="652" t="s">
        <v>182</v>
      </c>
      <c r="D3" s="653"/>
      <c r="E3" s="653"/>
      <c r="F3" s="653"/>
      <c r="G3" s="653"/>
      <c r="H3" s="654"/>
      <c r="I3" s="389" t="s">
        <v>194</v>
      </c>
      <c r="J3" s="390" t="s">
        <v>195</v>
      </c>
      <c r="K3" s="390" t="s">
        <v>196</v>
      </c>
      <c r="L3" s="390" t="s">
        <v>197</v>
      </c>
      <c r="N3" s="1"/>
    </row>
    <row r="4" spans="1:14" ht="15" thickBot="1">
      <c r="B4" s="619"/>
      <c r="C4" s="643" t="s">
        <v>183</v>
      </c>
      <c r="D4" s="644"/>
      <c r="E4" s="645"/>
      <c r="F4" s="391" t="s">
        <v>184</v>
      </c>
      <c r="G4" s="693" t="s">
        <v>185</v>
      </c>
      <c r="H4" s="694"/>
      <c r="I4" s="395">
        <v>1185</v>
      </c>
      <c r="J4" s="396">
        <v>3.25</v>
      </c>
      <c r="K4" s="396">
        <v>0.3</v>
      </c>
      <c r="L4" s="396">
        <v>0.97</v>
      </c>
      <c r="N4" s="1"/>
    </row>
    <row r="5" spans="1:14" ht="14.25">
      <c r="A5" s="606" t="s">
        <v>186</v>
      </c>
      <c r="B5" s="397">
        <v>1</v>
      </c>
      <c r="C5" s="398">
        <v>1300</v>
      </c>
      <c r="D5" s="399">
        <v>1700</v>
      </c>
      <c r="E5" s="399">
        <v>2000</v>
      </c>
      <c r="F5" s="399">
        <v>2500</v>
      </c>
      <c r="G5" s="628">
        <v>3000</v>
      </c>
      <c r="H5" s="629">
        <v>4000</v>
      </c>
      <c r="N5" s="1"/>
    </row>
    <row r="6" spans="1:14" ht="15" thickBot="1">
      <c r="A6" s="608"/>
      <c r="B6" s="404">
        <v>2</v>
      </c>
      <c r="C6" s="405">
        <v>2000</v>
      </c>
      <c r="D6" s="406">
        <v>2500</v>
      </c>
      <c r="E6" s="406">
        <v>2800</v>
      </c>
      <c r="F6" s="406">
        <v>3100</v>
      </c>
      <c r="G6" s="630">
        <v>3600</v>
      </c>
      <c r="H6" s="631">
        <v>4400</v>
      </c>
      <c r="I6" s="624" t="s">
        <v>240</v>
      </c>
      <c r="J6" s="625"/>
      <c r="K6" s="625"/>
      <c r="L6" s="625"/>
      <c r="N6" s="1"/>
    </row>
    <row r="7" spans="1:14" ht="15" thickBot="1">
      <c r="A7" s="608"/>
      <c r="B7" s="411">
        <v>3</v>
      </c>
      <c r="C7" s="412">
        <v>2500</v>
      </c>
      <c r="D7" s="413">
        <v>3000</v>
      </c>
      <c r="E7" s="413">
        <v>3500</v>
      </c>
      <c r="F7" s="413">
        <v>3800</v>
      </c>
      <c r="G7" s="632">
        <v>4300</v>
      </c>
      <c r="H7" s="633">
        <v>5300</v>
      </c>
      <c r="I7" s="673" t="s">
        <v>241</v>
      </c>
      <c r="J7" s="675" t="s">
        <v>249</v>
      </c>
      <c r="K7" s="676"/>
      <c r="L7" s="677"/>
      <c r="N7" s="626"/>
    </row>
    <row r="8" spans="1:14" ht="15" thickBot="1">
      <c r="A8" s="610"/>
      <c r="B8" s="415">
        <v>4</v>
      </c>
      <c r="C8" s="416">
        <v>2900</v>
      </c>
      <c r="D8" s="417">
        <v>3500</v>
      </c>
      <c r="E8" s="417">
        <v>4000</v>
      </c>
      <c r="F8" s="417">
        <v>4300</v>
      </c>
      <c r="G8" s="634">
        <v>5000</v>
      </c>
      <c r="H8" s="635">
        <v>6000</v>
      </c>
      <c r="I8" s="674"/>
      <c r="J8" s="393" t="s">
        <v>250</v>
      </c>
      <c r="K8" s="393" t="s">
        <v>251</v>
      </c>
      <c r="L8" s="393" t="s">
        <v>252</v>
      </c>
    </row>
    <row r="9" spans="1:14" ht="15" thickBot="1">
      <c r="A9" s="606" t="s">
        <v>187</v>
      </c>
      <c r="B9" s="397">
        <v>1</v>
      </c>
      <c r="C9" s="398">
        <v>800</v>
      </c>
      <c r="D9" s="399">
        <v>1000</v>
      </c>
      <c r="E9" s="399">
        <v>1300</v>
      </c>
      <c r="F9" s="399">
        <v>1500</v>
      </c>
      <c r="G9" s="628">
        <v>1800</v>
      </c>
      <c r="H9" s="629">
        <v>2200</v>
      </c>
      <c r="I9" s="419" t="s">
        <v>242</v>
      </c>
      <c r="J9" s="489">
        <v>1257</v>
      </c>
      <c r="K9" s="489">
        <v>2957</v>
      </c>
      <c r="L9" s="489">
        <v>2317</v>
      </c>
    </row>
    <row r="10" spans="1:14" ht="14.25">
      <c r="A10" s="608"/>
      <c r="B10" s="404">
        <v>2</v>
      </c>
      <c r="C10" s="405">
        <v>1300</v>
      </c>
      <c r="D10" s="406">
        <v>1600</v>
      </c>
      <c r="E10" s="406">
        <v>2000</v>
      </c>
      <c r="F10" s="406">
        <v>2400</v>
      </c>
      <c r="G10" s="630">
        <v>2600</v>
      </c>
      <c r="H10" s="631">
        <v>3000</v>
      </c>
      <c r="I10" s="491" t="s">
        <v>243</v>
      </c>
      <c r="J10" s="598">
        <v>1210</v>
      </c>
      <c r="K10" s="598">
        <v>2665</v>
      </c>
      <c r="L10" s="598">
        <v>2130</v>
      </c>
    </row>
    <row r="11" spans="1:14" ht="15" thickBot="1">
      <c r="A11" s="608"/>
      <c r="B11" s="411">
        <v>3</v>
      </c>
      <c r="C11" s="412">
        <v>1600</v>
      </c>
      <c r="D11" s="413">
        <v>2000</v>
      </c>
      <c r="E11" s="413">
        <v>2500</v>
      </c>
      <c r="F11" s="413">
        <v>2900</v>
      </c>
      <c r="G11" s="632">
        <v>3400</v>
      </c>
      <c r="H11" s="633">
        <v>4000</v>
      </c>
      <c r="I11" s="492" t="s">
        <v>244</v>
      </c>
      <c r="J11" s="599"/>
      <c r="K11" s="599"/>
      <c r="L11" s="599"/>
    </row>
    <row r="12" spans="1:14" ht="15" thickBot="1">
      <c r="A12" s="610"/>
      <c r="B12" s="415">
        <v>4</v>
      </c>
      <c r="C12" s="425">
        <v>1900</v>
      </c>
      <c r="D12" s="426">
        <v>2300</v>
      </c>
      <c r="E12" s="426">
        <v>2800</v>
      </c>
      <c r="F12" s="426">
        <v>3200</v>
      </c>
      <c r="G12" s="636">
        <v>3900</v>
      </c>
      <c r="H12" s="637">
        <v>4500</v>
      </c>
      <c r="I12" s="420" t="s">
        <v>245</v>
      </c>
      <c r="J12" s="490">
        <v>43</v>
      </c>
      <c r="K12" s="490">
        <v>397</v>
      </c>
      <c r="L12" s="490">
        <v>187</v>
      </c>
    </row>
    <row r="13" spans="1:14" ht="15" thickBot="1">
      <c r="I13" s="491" t="s">
        <v>246</v>
      </c>
      <c r="J13" s="600">
        <v>15</v>
      </c>
      <c r="K13" s="600">
        <v>150</v>
      </c>
      <c r="L13" s="600">
        <v>56</v>
      </c>
    </row>
    <row r="14" spans="1:14" ht="23.1" customHeight="1" thickBot="1">
      <c r="A14" s="640" t="s">
        <v>198</v>
      </c>
      <c r="B14" s="641"/>
      <c r="C14" s="641"/>
      <c r="D14" s="641"/>
      <c r="E14" s="641"/>
      <c r="F14" s="642"/>
      <c r="G14" s="1"/>
      <c r="H14" s="1"/>
      <c r="I14" s="492" t="s">
        <v>247</v>
      </c>
      <c r="J14" s="601"/>
      <c r="K14" s="601"/>
      <c r="L14" s="601"/>
    </row>
    <row r="15" spans="1:14" ht="38.25">
      <c r="A15" s="429"/>
      <c r="B15" s="430" t="s">
        <v>199</v>
      </c>
      <c r="C15" s="430" t="s">
        <v>200</v>
      </c>
      <c r="D15" s="431" t="s">
        <v>201</v>
      </c>
      <c r="E15" s="431" t="s">
        <v>202</v>
      </c>
      <c r="F15" s="623" t="s">
        <v>203</v>
      </c>
      <c r="G15" s="1"/>
      <c r="H15" s="1"/>
      <c r="I15" s="496" t="s">
        <v>248</v>
      </c>
      <c r="J15" s="1"/>
      <c r="K15" s="1"/>
      <c r="L15" s="1"/>
    </row>
    <row r="16" spans="1:14" ht="14.25">
      <c r="A16" s="433" t="s">
        <v>204</v>
      </c>
      <c r="B16" s="434">
        <v>0.123</v>
      </c>
      <c r="C16" s="434">
        <v>1.72</v>
      </c>
      <c r="D16" s="435">
        <f>B16*C16</f>
        <v>0.21156</v>
      </c>
      <c r="E16" s="435">
        <v>79.3</v>
      </c>
      <c r="F16" s="436"/>
      <c r="G16" s="1"/>
      <c r="H16" s="1"/>
    </row>
    <row r="17" spans="1:12" ht="15" thickBot="1">
      <c r="A17" s="429" t="s">
        <v>205</v>
      </c>
      <c r="B17" s="438">
        <v>0.123</v>
      </c>
      <c r="C17" s="438">
        <v>2.39</v>
      </c>
      <c r="D17" s="439">
        <f t="shared" ref="D17:D18" si="0">B17*C17</f>
        <v>0.29397000000000001</v>
      </c>
      <c r="E17" s="438">
        <v>62.14</v>
      </c>
      <c r="F17" s="440">
        <v>0.9</v>
      </c>
      <c r="G17" s="1"/>
      <c r="H17" s="1"/>
      <c r="I17" s="385" t="s">
        <v>253</v>
      </c>
      <c r="J17" s="101"/>
      <c r="K17" s="101"/>
      <c r="L17" s="101"/>
    </row>
    <row r="18" spans="1:12" ht="15" thickBot="1">
      <c r="A18" s="433" t="s">
        <v>13</v>
      </c>
      <c r="B18" s="434">
        <v>0.123</v>
      </c>
      <c r="C18" s="434">
        <f>SUM(C16:C17)</f>
        <v>4.1100000000000003</v>
      </c>
      <c r="D18" s="435">
        <f t="shared" si="0"/>
        <v>0.50553000000000003</v>
      </c>
      <c r="E18" s="434">
        <f t="shared" ref="E18:F18" si="1">SUM(E16:E17)</f>
        <v>141.44</v>
      </c>
      <c r="F18" s="443">
        <f t="shared" si="1"/>
        <v>0.9</v>
      </c>
      <c r="G18" s="1"/>
      <c r="H18" s="1"/>
      <c r="I18" s="673" t="s">
        <v>254</v>
      </c>
      <c r="J18" s="675" t="s">
        <v>249</v>
      </c>
      <c r="K18" s="676"/>
      <c r="L18" s="677"/>
    </row>
    <row r="19" spans="1:12" ht="15" thickBot="1">
      <c r="A19" s="615" t="s">
        <v>206</v>
      </c>
      <c r="B19" s="616"/>
      <c r="C19" s="616"/>
      <c r="D19" s="616"/>
      <c r="E19" s="616"/>
      <c r="F19" s="617"/>
      <c r="G19" s="1"/>
      <c r="H19" s="1"/>
      <c r="I19" s="674"/>
      <c r="J19" s="393" t="s">
        <v>250</v>
      </c>
      <c r="K19" s="393" t="s">
        <v>251</v>
      </c>
      <c r="L19" s="393" t="s">
        <v>252</v>
      </c>
    </row>
    <row r="20" spans="1:12" ht="15" thickBot="1">
      <c r="A20" s="1"/>
      <c r="B20" s="1"/>
      <c r="C20" s="1"/>
      <c r="D20" s="1"/>
      <c r="E20" s="1"/>
      <c r="F20" s="1"/>
      <c r="G20" s="1"/>
      <c r="H20" s="1"/>
      <c r="I20" s="419" t="s">
        <v>242</v>
      </c>
      <c r="J20" s="490">
        <v>382</v>
      </c>
      <c r="K20" s="489">
        <v>3062</v>
      </c>
      <c r="L20" s="489">
        <v>1590</v>
      </c>
    </row>
    <row r="21" spans="1:12" ht="29.25" thickBot="1">
      <c r="A21" s="620" t="s">
        <v>207</v>
      </c>
      <c r="B21" s="602"/>
      <c r="C21" s="602"/>
      <c r="D21" s="602"/>
      <c r="E21" s="602"/>
      <c r="F21" s="603"/>
      <c r="G21" s="1"/>
      <c r="H21" s="1"/>
      <c r="I21" s="638" t="s">
        <v>255</v>
      </c>
      <c r="J21" s="493">
        <v>376</v>
      </c>
      <c r="K21" s="494">
        <v>2808</v>
      </c>
      <c r="L21" s="494">
        <v>1531</v>
      </c>
    </row>
    <row r="22" spans="1:12" ht="29.25" thickBot="1">
      <c r="A22" s="618" t="s">
        <v>181</v>
      </c>
      <c r="B22" s="618" t="s">
        <v>208</v>
      </c>
      <c r="C22" s="618" t="s">
        <v>209</v>
      </c>
      <c r="D22" s="445" t="s">
        <v>210</v>
      </c>
      <c r="E22" s="446" t="s">
        <v>211</v>
      </c>
      <c r="F22" s="447" t="s">
        <v>212</v>
      </c>
      <c r="G22" s="1"/>
      <c r="H22" s="1"/>
      <c r="I22" s="419" t="s">
        <v>245</v>
      </c>
      <c r="J22" s="490">
        <v>6</v>
      </c>
      <c r="K22" s="490">
        <v>254</v>
      </c>
      <c r="L22" s="490">
        <v>59</v>
      </c>
    </row>
    <row r="23" spans="1:12" ht="40.5" thickBot="1">
      <c r="A23" s="619"/>
      <c r="B23" s="619"/>
      <c r="C23" s="619"/>
      <c r="D23" s="643" t="s">
        <v>213</v>
      </c>
      <c r="E23" s="644"/>
      <c r="F23" s="645"/>
      <c r="G23" s="1"/>
      <c r="H23" s="1"/>
      <c r="I23" s="638" t="s">
        <v>256</v>
      </c>
      <c r="J23" s="493">
        <v>0</v>
      </c>
      <c r="K23" s="493">
        <v>153</v>
      </c>
      <c r="L23" s="493">
        <v>8</v>
      </c>
    </row>
    <row r="24" spans="1:12" ht="28.5">
      <c r="A24" s="606" t="s">
        <v>214</v>
      </c>
      <c r="B24" s="607" t="s">
        <v>215</v>
      </c>
      <c r="C24" s="452" t="s">
        <v>216</v>
      </c>
      <c r="D24" s="453">
        <v>50</v>
      </c>
      <c r="E24" s="453">
        <v>89</v>
      </c>
      <c r="F24" s="454">
        <v>141</v>
      </c>
      <c r="G24" s="1"/>
      <c r="H24" s="1"/>
      <c r="I24" s="408" t="s">
        <v>257</v>
      </c>
      <c r="J24" s="604">
        <v>68</v>
      </c>
      <c r="K24" s="604">
        <v>153</v>
      </c>
      <c r="L24" s="604">
        <v>110</v>
      </c>
    </row>
    <row r="25" spans="1:12" ht="15" thickBot="1">
      <c r="A25" s="608"/>
      <c r="B25" s="609"/>
      <c r="C25" s="457" t="s">
        <v>217</v>
      </c>
      <c r="D25" s="458">
        <v>58</v>
      </c>
      <c r="E25" s="458">
        <v>92</v>
      </c>
      <c r="F25" s="459">
        <v>137</v>
      </c>
      <c r="G25" s="1"/>
      <c r="H25" s="1"/>
      <c r="I25" s="419" t="s">
        <v>258</v>
      </c>
      <c r="J25" s="605"/>
      <c r="K25" s="605"/>
      <c r="L25" s="605"/>
    </row>
    <row r="26" spans="1:12" ht="15" thickBot="1">
      <c r="A26" s="610"/>
      <c r="B26" s="611"/>
      <c r="C26" s="460" t="s">
        <v>218</v>
      </c>
      <c r="D26" s="461">
        <v>15</v>
      </c>
      <c r="E26" s="461">
        <v>24</v>
      </c>
      <c r="F26" s="462">
        <v>54</v>
      </c>
      <c r="G26" s="1"/>
      <c r="H26" s="1"/>
      <c r="I26" s="687" t="s">
        <v>259</v>
      </c>
      <c r="J26" s="688"/>
      <c r="K26" s="688"/>
      <c r="L26" s="689"/>
    </row>
    <row r="27" spans="1:12" ht="14.25">
      <c r="A27" s="606" t="s">
        <v>219</v>
      </c>
      <c r="B27" s="607" t="s">
        <v>220</v>
      </c>
      <c r="C27" s="463" t="s">
        <v>216</v>
      </c>
      <c r="D27" s="464">
        <v>49</v>
      </c>
      <c r="E27" s="464">
        <v>96</v>
      </c>
      <c r="F27" s="465">
        <v>133</v>
      </c>
      <c r="G27" s="1"/>
      <c r="H27" s="1"/>
      <c r="I27" s="690" t="s">
        <v>248</v>
      </c>
      <c r="J27" s="691"/>
      <c r="K27" s="691"/>
      <c r="L27" s="692"/>
    </row>
    <row r="28" spans="1:12" ht="14.25">
      <c r="A28" s="608"/>
      <c r="B28" s="609"/>
      <c r="C28" s="466" t="s">
        <v>217</v>
      </c>
      <c r="D28" s="467">
        <v>56</v>
      </c>
      <c r="E28" s="467">
        <v>89</v>
      </c>
      <c r="F28" s="468">
        <v>134</v>
      </c>
      <c r="G28" s="1"/>
      <c r="H28" s="1"/>
      <c r="I28" s="1"/>
    </row>
    <row r="29" spans="1:12" ht="15" thickBot="1">
      <c r="A29" s="610"/>
      <c r="B29" s="611"/>
      <c r="C29" s="469" t="s">
        <v>218</v>
      </c>
      <c r="D29" s="470">
        <v>15</v>
      </c>
      <c r="E29" s="470">
        <v>23</v>
      </c>
      <c r="F29" s="471">
        <v>53</v>
      </c>
      <c r="G29" s="1"/>
      <c r="H29" s="1"/>
      <c r="I29" s="1"/>
    </row>
    <row r="30" spans="1:12" ht="14.25">
      <c r="A30" s="606" t="s">
        <v>219</v>
      </c>
      <c r="B30" s="607" t="s">
        <v>221</v>
      </c>
      <c r="C30" s="452" t="s">
        <v>216</v>
      </c>
      <c r="D30" s="474">
        <v>48</v>
      </c>
      <c r="E30" s="474">
        <v>82</v>
      </c>
      <c r="F30" s="475">
        <v>125</v>
      </c>
      <c r="G30" s="1"/>
      <c r="H30" s="1"/>
      <c r="I30" s="1"/>
    </row>
    <row r="31" spans="1:12" ht="14.25">
      <c r="A31" s="608"/>
      <c r="B31" s="609"/>
      <c r="C31" s="457" t="s">
        <v>217</v>
      </c>
      <c r="D31" s="458">
        <v>57</v>
      </c>
      <c r="E31" s="458">
        <v>87</v>
      </c>
      <c r="F31" s="459">
        <v>131</v>
      </c>
      <c r="G31" s="1"/>
      <c r="H31" s="1"/>
      <c r="I31" s="1"/>
    </row>
    <row r="32" spans="1:12" ht="15" thickBot="1">
      <c r="A32" s="610"/>
      <c r="B32" s="611"/>
      <c r="C32" s="460" t="s">
        <v>222</v>
      </c>
      <c r="D32" s="461">
        <v>14</v>
      </c>
      <c r="E32" s="461">
        <v>23</v>
      </c>
      <c r="F32" s="462">
        <v>52</v>
      </c>
      <c r="G32" s="1"/>
      <c r="H32" s="1"/>
      <c r="I32" s="1"/>
    </row>
    <row r="33" spans="1:13" ht="15" thickBot="1">
      <c r="A33" s="614" t="s">
        <v>223</v>
      </c>
      <c r="B33" s="612"/>
      <c r="C33" s="612"/>
      <c r="D33" s="612"/>
      <c r="E33" s="612"/>
      <c r="F33" s="613"/>
      <c r="G33" s="245"/>
      <c r="H33" s="245"/>
      <c r="I33" s="245"/>
    </row>
    <row r="34" spans="1:13" ht="14.25">
      <c r="A34" s="245"/>
      <c r="B34" s="245"/>
      <c r="C34" s="245"/>
      <c r="D34" s="245"/>
      <c r="E34" s="245"/>
      <c r="F34" s="245"/>
      <c r="G34" s="245"/>
      <c r="H34" s="245"/>
      <c r="I34" s="245"/>
    </row>
    <row r="35" spans="1:13" ht="15" thickBot="1">
      <c r="A35" s="385" t="s">
        <v>224</v>
      </c>
      <c r="B35" s="101"/>
      <c r="C35" s="101"/>
      <c r="D35" s="101"/>
      <c r="E35" s="101"/>
      <c r="G35" s="1"/>
      <c r="H35" s="1"/>
      <c r="I35" s="1"/>
    </row>
    <row r="36" spans="1:13" ht="14.25">
      <c r="A36" s="678" t="s">
        <v>209</v>
      </c>
      <c r="B36" s="444" t="s">
        <v>225</v>
      </c>
      <c r="C36" s="621" t="s">
        <v>226</v>
      </c>
      <c r="D36" s="444" t="s">
        <v>227</v>
      </c>
      <c r="E36" s="444" t="s">
        <v>225</v>
      </c>
      <c r="G36" s="1"/>
      <c r="H36" s="1"/>
    </row>
    <row r="37" spans="1:13" ht="15" thickBot="1">
      <c r="A37" s="679"/>
      <c r="B37" s="448" t="s">
        <v>226</v>
      </c>
      <c r="C37" s="622"/>
      <c r="D37" s="448" t="s">
        <v>226</v>
      </c>
      <c r="E37" s="448" t="s">
        <v>228</v>
      </c>
      <c r="G37" s="1"/>
      <c r="H37" s="1"/>
    </row>
    <row r="38" spans="1:13" ht="15" thickBot="1">
      <c r="A38" s="449" t="s">
        <v>229</v>
      </c>
      <c r="B38" s="450">
        <v>0.3</v>
      </c>
      <c r="C38" s="450" t="s">
        <v>230</v>
      </c>
      <c r="D38" s="450">
        <v>1</v>
      </c>
      <c r="E38" s="450">
        <v>0.3</v>
      </c>
      <c r="G38" s="1"/>
      <c r="H38" s="1"/>
    </row>
    <row r="39" spans="1:13" ht="15" thickBot="1">
      <c r="A39" s="455" t="s">
        <v>217</v>
      </c>
      <c r="B39" s="456">
        <v>0.69</v>
      </c>
      <c r="C39" s="456" t="s">
        <v>231</v>
      </c>
      <c r="D39" s="456">
        <v>11</v>
      </c>
      <c r="E39" s="456">
        <v>6.3E-2</v>
      </c>
      <c r="F39" s="1"/>
      <c r="G39" s="1"/>
      <c r="H39" s="1"/>
    </row>
    <row r="40" spans="1:13" ht="15" thickBot="1">
      <c r="A40" s="449" t="s">
        <v>216</v>
      </c>
      <c r="B40" s="450">
        <v>6.1</v>
      </c>
      <c r="C40" s="450" t="s">
        <v>232</v>
      </c>
      <c r="D40" s="450">
        <v>10</v>
      </c>
      <c r="E40" s="450">
        <v>6.0999999999999999E-2</v>
      </c>
      <c r="M40" s="625"/>
    </row>
    <row r="41" spans="1:13" ht="14.45" customHeight="1" thickBot="1">
      <c r="A41" s="455" t="s">
        <v>233</v>
      </c>
      <c r="B41" s="456">
        <v>0.43</v>
      </c>
      <c r="C41" s="456" t="s">
        <v>231</v>
      </c>
      <c r="D41" s="456">
        <v>6.57</v>
      </c>
      <c r="E41" s="456">
        <v>6.6000000000000003E-2</v>
      </c>
      <c r="M41" s="1"/>
    </row>
    <row r="42" spans="1:13" ht="15" thickBot="1">
      <c r="A42" s="449" t="s">
        <v>234</v>
      </c>
      <c r="B42" s="450">
        <v>0.25</v>
      </c>
      <c r="C42" s="450" t="s">
        <v>235</v>
      </c>
      <c r="D42" s="450">
        <v>4.8</v>
      </c>
      <c r="E42" s="450">
        <v>5.0999999999999997E-2</v>
      </c>
      <c r="M42" s="1"/>
    </row>
    <row r="43" spans="1:13" ht="15" thickBot="1">
      <c r="A43" s="455" t="s">
        <v>236</v>
      </c>
      <c r="B43" s="456">
        <v>0.08</v>
      </c>
      <c r="C43" s="456" t="s">
        <v>235</v>
      </c>
      <c r="D43" s="456">
        <v>3.4</v>
      </c>
      <c r="E43" s="456">
        <v>2.4E-2</v>
      </c>
      <c r="M43" s="1"/>
    </row>
    <row r="44" spans="1:13" ht="15" thickBot="1">
      <c r="A44" s="449" t="s">
        <v>237</v>
      </c>
      <c r="B44" s="450">
        <v>96</v>
      </c>
      <c r="C44" s="450" t="s">
        <v>232</v>
      </c>
      <c r="D44" s="472">
        <v>1544</v>
      </c>
      <c r="E44" s="450">
        <v>6.2E-2</v>
      </c>
      <c r="M44" s="1"/>
    </row>
    <row r="45" spans="1:13" ht="30.95" customHeight="1" thickBot="1">
      <c r="A45" s="455" t="s">
        <v>238</v>
      </c>
      <c r="B45" s="456">
        <v>78</v>
      </c>
      <c r="C45" s="456" t="s">
        <v>232</v>
      </c>
      <c r="D45" s="476">
        <v>1130</v>
      </c>
      <c r="E45" s="456">
        <v>6.9000000000000006E-2</v>
      </c>
      <c r="M45" s="1"/>
    </row>
    <row r="46" spans="1:13" ht="14.25">
      <c r="A46" s="478" t="s">
        <v>239</v>
      </c>
      <c r="B46" s="101"/>
      <c r="C46" s="101"/>
      <c r="D46" s="101"/>
      <c r="E46" s="101"/>
      <c r="M46" s="1"/>
    </row>
    <row r="47" spans="1:13" ht="14.25">
      <c r="M47" s="1"/>
    </row>
    <row r="49" spans="1:13" ht="27.95" customHeight="1" thickBot="1">
      <c r="A49" s="385" t="s">
        <v>188</v>
      </c>
      <c r="B49" s="101"/>
      <c r="C49" s="101"/>
      <c r="D49" s="101"/>
      <c r="E49" s="101"/>
      <c r="M49" s="1"/>
    </row>
    <row r="50" spans="1:13" ht="28.5">
      <c r="A50" s="386" t="s">
        <v>181</v>
      </c>
      <c r="B50" s="386" t="s">
        <v>65</v>
      </c>
      <c r="C50" s="387" t="s">
        <v>268</v>
      </c>
      <c r="D50" s="388" t="s">
        <v>190</v>
      </c>
      <c r="E50" s="388" t="s">
        <v>191</v>
      </c>
      <c r="M50" s="1"/>
    </row>
    <row r="51" spans="1:13" ht="15" thickBot="1">
      <c r="A51" s="392"/>
      <c r="B51" s="392"/>
      <c r="C51" s="393" t="s">
        <v>192</v>
      </c>
      <c r="D51" s="394" t="s">
        <v>177</v>
      </c>
      <c r="E51" s="394" t="s">
        <v>177</v>
      </c>
      <c r="G51" s="1"/>
      <c r="H51" s="1"/>
      <c r="M51" s="1"/>
    </row>
    <row r="52" spans="1:13" ht="15" thickBot="1">
      <c r="A52" s="401" t="s">
        <v>186</v>
      </c>
      <c r="B52" s="402">
        <v>1</v>
      </c>
      <c r="C52" s="403">
        <v>2500</v>
      </c>
      <c r="D52" s="403">
        <v>2500</v>
      </c>
      <c r="E52" s="655">
        <v>1185</v>
      </c>
      <c r="M52" s="1"/>
    </row>
    <row r="53" spans="1:13" ht="15" thickBot="1">
      <c r="A53" s="408"/>
      <c r="B53" s="409">
        <v>2</v>
      </c>
      <c r="C53" s="410">
        <v>3100</v>
      </c>
      <c r="D53" s="410">
        <v>1550</v>
      </c>
      <c r="E53" s="656"/>
      <c r="M53" s="1"/>
    </row>
    <row r="54" spans="1:13" ht="15" thickBot="1">
      <c r="A54" s="420" t="s">
        <v>150</v>
      </c>
      <c r="B54" s="402">
        <v>2.5</v>
      </c>
      <c r="C54" s="403">
        <v>3425</v>
      </c>
      <c r="D54" s="403">
        <v>1370</v>
      </c>
      <c r="E54" s="656"/>
      <c r="M54" s="1"/>
    </row>
    <row r="55" spans="1:13" ht="15" thickBot="1">
      <c r="A55" s="401" t="s">
        <v>187</v>
      </c>
      <c r="B55" s="409">
        <v>1</v>
      </c>
      <c r="C55" s="410">
        <v>1500</v>
      </c>
      <c r="D55" s="410">
        <v>1500</v>
      </c>
      <c r="E55" s="656"/>
      <c r="M55" s="1"/>
    </row>
    <row r="56" spans="1:13" ht="15" thickBot="1">
      <c r="A56" s="408"/>
      <c r="B56" s="402">
        <v>2</v>
      </c>
      <c r="C56" s="403">
        <v>2400</v>
      </c>
      <c r="D56" s="403">
        <v>1200</v>
      </c>
      <c r="E56" s="656"/>
      <c r="M56" s="1"/>
    </row>
    <row r="57" spans="1:13" ht="15" thickBot="1">
      <c r="A57" s="408"/>
      <c r="B57" s="409">
        <v>3</v>
      </c>
      <c r="C57" s="410">
        <v>2900</v>
      </c>
      <c r="D57" s="409">
        <v>967</v>
      </c>
      <c r="E57" s="656"/>
      <c r="M57" s="1"/>
    </row>
    <row r="58" spans="1:13" ht="15" thickBot="1">
      <c r="A58" s="419"/>
      <c r="B58" s="402">
        <v>4</v>
      </c>
      <c r="C58" s="403">
        <v>3200</v>
      </c>
      <c r="D58" s="402">
        <v>800</v>
      </c>
      <c r="E58" s="656"/>
    </row>
    <row r="59" spans="1:13" ht="15" thickBot="1">
      <c r="A59" s="420" t="s">
        <v>150</v>
      </c>
      <c r="B59" s="409">
        <v>2.5</v>
      </c>
      <c r="C59" s="410">
        <v>2500</v>
      </c>
      <c r="D59" s="410">
        <v>1000</v>
      </c>
      <c r="E59" s="657"/>
    </row>
    <row r="60" spans="1:13" ht="14.25">
      <c r="A60" s="496"/>
      <c r="B60" s="1"/>
      <c r="C60" s="1"/>
      <c r="D60" s="1"/>
      <c r="E60" s="1"/>
    </row>
    <row r="62" spans="1:13" ht="14.25">
      <c r="M62" s="1"/>
    </row>
    <row r="63" spans="1:13" ht="14.25">
      <c r="M63" s="1"/>
    </row>
    <row r="64" spans="1:13" ht="14.25">
      <c r="M64" s="1"/>
    </row>
    <row r="65" spans="9:11">
      <c r="I65" s="627"/>
      <c r="J65" s="627"/>
      <c r="K65" s="625"/>
    </row>
  </sheetData>
  <mergeCells count="13">
    <mergeCell ref="C3:H3"/>
    <mergeCell ref="C4:E4"/>
    <mergeCell ref="G4:H4"/>
    <mergeCell ref="A14:F14"/>
    <mergeCell ref="D23:F23"/>
    <mergeCell ref="A36:A37"/>
    <mergeCell ref="E52:E59"/>
    <mergeCell ref="I7:I8"/>
    <mergeCell ref="J7:L7"/>
    <mergeCell ref="I26:L26"/>
    <mergeCell ref="I27:L27"/>
    <mergeCell ref="I18:I19"/>
    <mergeCell ref="J18:L18"/>
  </mergeCells>
  <pageMargins left="0.7" right="0.7" top="0.78740157499999996" bottom="0.78740157499999996" header="0.3" footer="0.3"/>
  <pageSetup paperSize="9" scale="93" orientation="portrait"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N60"/>
  <sheetViews>
    <sheetView showGridLines="0" topLeftCell="A37" zoomScaleNormal="100" zoomScaleSheetLayoutView="100" workbookViewId="0">
      <selection activeCell="I57" sqref="I57"/>
    </sheetView>
  </sheetViews>
  <sheetFormatPr baseColWidth="10" defaultColWidth="11.42578125" defaultRowHeight="14.25"/>
  <cols>
    <col min="1" max="1" width="1.7109375" style="1" customWidth="1"/>
    <col min="2" max="2" width="20" style="1" customWidth="1"/>
    <col min="3" max="5" width="11.7109375" style="1" customWidth="1"/>
    <col min="6" max="6" width="10.42578125" style="1" customWidth="1"/>
    <col min="7" max="7" width="11.7109375" style="1" customWidth="1"/>
    <col min="8" max="8" width="7.85546875" style="1" customWidth="1"/>
    <col min="9" max="9" width="11.7109375" style="1" customWidth="1"/>
    <col min="10" max="10" width="13.7109375" style="1" customWidth="1"/>
    <col min="11" max="12" width="1.7109375" style="1" customWidth="1"/>
    <col min="13" max="13" width="20" style="1" customWidth="1"/>
    <col min="14" max="19" width="11.7109375" style="1" customWidth="1"/>
    <col min="20" max="21" width="1.7109375" style="1" customWidth="1"/>
    <col min="22" max="22" width="20" style="1" customWidth="1"/>
    <col min="23" max="28" width="11.7109375" style="1" customWidth="1"/>
    <col min="29" max="29" width="1.7109375" style="1" customWidth="1"/>
    <col min="30" max="16384" width="11.42578125" style="1"/>
  </cols>
  <sheetData>
    <row r="1" spans="1:14" ht="5.25" customHeight="1"/>
    <row r="2" spans="1:14" ht="29.25" customHeight="1">
      <c r="B2" s="2" t="s">
        <v>0</v>
      </c>
      <c r="C2" s="3"/>
      <c r="F2" s="4"/>
    </row>
    <row r="3" spans="1:14" ht="6" customHeight="1"/>
    <row r="4" spans="1:14" ht="21.95" customHeight="1">
      <c r="B4" s="5" t="s">
        <v>83</v>
      </c>
      <c r="C4" s="6"/>
      <c r="D4" s="7"/>
      <c r="E4" s="5"/>
      <c r="F4" s="7"/>
      <c r="G4" s="7"/>
      <c r="H4" s="7"/>
      <c r="I4" s="7"/>
      <c r="J4" s="8"/>
    </row>
    <row r="5" spans="1:14" ht="21.95" customHeight="1">
      <c r="A5" s="9"/>
      <c r="B5" s="10" t="s">
        <v>1</v>
      </c>
      <c r="C5" s="10"/>
      <c r="D5" s="9"/>
      <c r="E5" s="10" t="s">
        <v>2</v>
      </c>
      <c r="F5" s="9"/>
      <c r="G5" s="9"/>
      <c r="H5" s="9"/>
      <c r="I5" s="9"/>
      <c r="J5" s="11" t="s">
        <v>3</v>
      </c>
      <c r="K5" s="9"/>
    </row>
    <row r="6" spans="1:14" ht="21.95" customHeight="1">
      <c r="B6" s="5" t="s">
        <v>83</v>
      </c>
      <c r="C6" s="6"/>
      <c r="D6" s="7"/>
      <c r="E6" s="695" t="s">
        <v>50</v>
      </c>
      <c r="F6" s="695"/>
      <c r="J6" s="12"/>
    </row>
    <row r="7" spans="1:14" ht="21.95" customHeight="1" thickBot="1">
      <c r="B7" s="10" t="s">
        <v>4</v>
      </c>
      <c r="C7" s="10"/>
      <c r="D7" s="9"/>
      <c r="E7" s="10" t="s">
        <v>5</v>
      </c>
    </row>
    <row r="8" spans="1:14" ht="17.649999999999999" customHeight="1">
      <c r="B8" s="13" t="s">
        <v>6</v>
      </c>
      <c r="C8" s="14" t="s">
        <v>7</v>
      </c>
      <c r="D8" s="14" t="s">
        <v>8</v>
      </c>
      <c r="E8" s="14" t="s">
        <v>9</v>
      </c>
      <c r="F8" s="14" t="s">
        <v>10</v>
      </c>
      <c r="G8" s="14" t="s">
        <v>11</v>
      </c>
      <c r="H8" s="15" t="s">
        <v>12</v>
      </c>
      <c r="I8" s="14" t="s">
        <v>11</v>
      </c>
      <c r="J8" s="16" t="s">
        <v>13</v>
      </c>
    </row>
    <row r="9" spans="1:14" ht="17.649999999999999" customHeight="1" thickBot="1">
      <c r="B9" s="17" t="s">
        <v>14</v>
      </c>
      <c r="C9" s="18" t="s">
        <v>15</v>
      </c>
      <c r="D9" s="18" t="s">
        <v>16</v>
      </c>
      <c r="E9" s="18" t="s">
        <v>17</v>
      </c>
      <c r="F9" s="18" t="s">
        <v>18</v>
      </c>
      <c r="G9" s="18" t="s">
        <v>19</v>
      </c>
      <c r="H9" s="19" t="s">
        <v>20</v>
      </c>
      <c r="I9" s="18" t="s">
        <v>21</v>
      </c>
      <c r="J9" s="20" t="s">
        <v>19</v>
      </c>
    </row>
    <row r="10" spans="1:14" ht="17.649999999999999" customHeight="1">
      <c r="B10" s="21" t="s">
        <v>22</v>
      </c>
      <c r="C10" s="22"/>
      <c r="D10" s="23"/>
      <c r="E10" s="24"/>
      <c r="F10" s="25"/>
      <c r="G10" s="26"/>
      <c r="H10" s="27"/>
      <c r="I10" s="27"/>
      <c r="J10" s="28">
        <f>SUM(G11:G20)</f>
        <v>1620</v>
      </c>
    </row>
    <row r="11" spans="1:14" ht="17.649999999999999" customHeight="1">
      <c r="B11" s="29" t="s">
        <v>51</v>
      </c>
      <c r="C11" s="30">
        <v>4</v>
      </c>
      <c r="D11" s="31">
        <v>20</v>
      </c>
      <c r="E11" s="34">
        <f>'Annahmen162_UadB (Bsp)'!$E$8+'Annahmen162_UadB (Bsp)'!$E$9</f>
        <v>0</v>
      </c>
      <c r="F11" s="162">
        <f>'Annahmen162_UadB (Bsp)'!E$16</f>
        <v>180</v>
      </c>
      <c r="G11" s="33">
        <f t="shared" ref="G11:G20" si="0">+F11*E11</f>
        <v>0</v>
      </c>
      <c r="H11" s="34">
        <v>7</v>
      </c>
      <c r="I11" s="33">
        <f t="shared" ref="I11:I20" si="1">+G11*(1+H11%)</f>
        <v>0</v>
      </c>
      <c r="J11" s="35" t="s">
        <v>13</v>
      </c>
    </row>
    <row r="12" spans="1:14" ht="17.649999999999999" customHeight="1">
      <c r="B12" s="36" t="s">
        <v>52</v>
      </c>
      <c r="C12" s="37">
        <v>4</v>
      </c>
      <c r="D12" s="38">
        <v>20</v>
      </c>
      <c r="E12" s="34">
        <f>'Annahmen162_UadB (Bsp)'!$E$8+'Annahmen162_UadB (Bsp)'!$E$9</f>
        <v>0</v>
      </c>
      <c r="F12" s="162">
        <f>'Annahmen162_UadB (Bsp)'!E$16</f>
        <v>180</v>
      </c>
      <c r="G12" s="39">
        <f t="shared" si="0"/>
        <v>0</v>
      </c>
      <c r="H12" s="40">
        <f>H11</f>
        <v>7</v>
      </c>
      <c r="I12" s="39">
        <f t="shared" si="1"/>
        <v>0</v>
      </c>
      <c r="J12" s="35" t="s">
        <v>21</v>
      </c>
    </row>
    <row r="13" spans="1:14" ht="17.649999999999999" customHeight="1">
      <c r="B13" s="36" t="s">
        <v>53</v>
      </c>
      <c r="C13" s="37">
        <v>4</v>
      </c>
      <c r="D13" s="38">
        <v>20</v>
      </c>
      <c r="E13" s="34">
        <f>'Annahmen162_UadB (Bsp)'!$E$8+'Annahmen162_UadB (Bsp)'!$E$9</f>
        <v>0</v>
      </c>
      <c r="F13" s="162">
        <f>'Annahmen162_UadB (Bsp)'!E$16</f>
        <v>180</v>
      </c>
      <c r="G13" s="39">
        <f t="shared" si="0"/>
        <v>0</v>
      </c>
      <c r="H13" s="40">
        <f>H12</f>
        <v>7</v>
      </c>
      <c r="I13" s="39">
        <f t="shared" si="1"/>
        <v>0</v>
      </c>
      <c r="J13" s="41">
        <f>SUM(I11:I20)</f>
        <v>1927.8</v>
      </c>
    </row>
    <row r="14" spans="1:14" ht="17.649999999999999" customHeight="1">
      <c r="B14" s="36" t="s">
        <v>54</v>
      </c>
      <c r="C14" s="37"/>
      <c r="D14" s="38"/>
      <c r="E14" s="40">
        <f>'Annahmen162_UadB (Bsp)'!E11</f>
        <v>0</v>
      </c>
      <c r="F14" s="163">
        <f>(F11+F12+F13)*3</f>
        <v>1620</v>
      </c>
      <c r="G14" s="39">
        <f t="shared" si="0"/>
        <v>0</v>
      </c>
      <c r="H14" s="40">
        <v>19</v>
      </c>
      <c r="I14" s="39">
        <f t="shared" si="1"/>
        <v>0</v>
      </c>
      <c r="J14" s="42"/>
      <c r="M14" s="160"/>
      <c r="N14" s="160"/>
    </row>
    <row r="15" spans="1:14" ht="17.649999999999999" customHeight="1">
      <c r="B15" s="36" t="s">
        <v>67</v>
      </c>
      <c r="C15" s="37"/>
      <c r="D15" s="38"/>
      <c r="E15" s="40">
        <f>'Annahmen162_UadB (Bsp)'!E12</f>
        <v>0</v>
      </c>
      <c r="F15" s="163">
        <f>(F11+F12+F13)*2</f>
        <v>1080</v>
      </c>
      <c r="G15" s="39">
        <f t="shared" si="0"/>
        <v>0</v>
      </c>
      <c r="H15" s="40">
        <v>19</v>
      </c>
      <c r="I15" s="39">
        <f t="shared" si="1"/>
        <v>0</v>
      </c>
      <c r="J15" s="42"/>
    </row>
    <row r="16" spans="1:14" ht="17.649999999999999" customHeight="1">
      <c r="B16" s="36" t="s">
        <v>71</v>
      </c>
      <c r="C16" s="37"/>
      <c r="D16" s="38"/>
      <c r="E16" s="40">
        <v>1</v>
      </c>
      <c r="F16" s="163">
        <f>F14</f>
        <v>1620</v>
      </c>
      <c r="G16" s="39">
        <f t="shared" si="0"/>
        <v>1620</v>
      </c>
      <c r="H16" s="40">
        <v>19</v>
      </c>
      <c r="I16" s="39">
        <f t="shared" si="1"/>
        <v>1927.8</v>
      </c>
      <c r="J16" s="42"/>
    </row>
    <row r="17" spans="2:10" ht="17.649999999999999" customHeight="1">
      <c r="B17" s="36" t="s">
        <v>68</v>
      </c>
      <c r="C17" s="37"/>
      <c r="D17" s="38"/>
      <c r="E17" s="40">
        <f>'Annahmen162_UadB (Bsp)'!E10</f>
        <v>0</v>
      </c>
      <c r="F17" s="163">
        <f>F14*0.5</f>
        <v>810</v>
      </c>
      <c r="G17" s="39">
        <f t="shared" si="0"/>
        <v>0</v>
      </c>
      <c r="H17" s="40">
        <v>19</v>
      </c>
      <c r="I17" s="39">
        <f t="shared" si="1"/>
        <v>0</v>
      </c>
      <c r="J17" s="42"/>
    </row>
    <row r="18" spans="2:10" ht="17.649999999999999" customHeight="1">
      <c r="B18" s="36"/>
      <c r="C18" s="43"/>
      <c r="D18" s="44"/>
      <c r="E18" s="45"/>
      <c r="F18" s="46"/>
      <c r="G18" s="39">
        <f t="shared" si="0"/>
        <v>0</v>
      </c>
      <c r="H18" s="47"/>
      <c r="I18" s="39">
        <f t="shared" si="1"/>
        <v>0</v>
      </c>
      <c r="J18" s="42"/>
    </row>
    <row r="19" spans="2:10" ht="17.649999999999999" customHeight="1">
      <c r="B19" s="48"/>
      <c r="C19" s="49"/>
      <c r="D19" s="50"/>
      <c r="E19" s="45"/>
      <c r="F19" s="46"/>
      <c r="G19" s="51">
        <f t="shared" si="0"/>
        <v>0</v>
      </c>
      <c r="H19" s="47"/>
      <c r="I19" s="51">
        <f t="shared" si="1"/>
        <v>0</v>
      </c>
      <c r="J19" s="42"/>
    </row>
    <row r="20" spans="2:10" ht="17.649999999999999" customHeight="1" thickBot="1">
      <c r="B20" s="52"/>
      <c r="C20" s="53"/>
      <c r="D20" s="54"/>
      <c r="E20" s="55"/>
      <c r="F20" s="56"/>
      <c r="G20" s="57">
        <f t="shared" si="0"/>
        <v>0</v>
      </c>
      <c r="H20" s="58"/>
      <c r="I20" s="57">
        <f t="shared" si="1"/>
        <v>0</v>
      </c>
      <c r="J20" s="59"/>
    </row>
    <row r="21" spans="2:10" ht="14.1" customHeight="1" thickBot="1"/>
    <row r="22" spans="2:10" ht="39.950000000000003" customHeight="1">
      <c r="B22" s="60" t="s">
        <v>23</v>
      </c>
      <c r="C22" s="61"/>
      <c r="D22" s="24"/>
      <c r="E22" s="62" t="s">
        <v>24</v>
      </c>
      <c r="F22" s="62" t="s">
        <v>25</v>
      </c>
      <c r="G22" s="26"/>
      <c r="H22" s="25"/>
      <c r="I22" s="25"/>
      <c r="J22" s="63">
        <f>SUM(G23:G30)</f>
        <v>5162.3999999999996</v>
      </c>
    </row>
    <row r="23" spans="2:10" ht="17.649999999999999" customHeight="1">
      <c r="B23" s="64" t="s">
        <v>87</v>
      </c>
      <c r="C23" s="65"/>
      <c r="D23" s="66"/>
      <c r="E23" s="67">
        <v>3</v>
      </c>
      <c r="F23" s="164">
        <f>(F11+F12+F13)</f>
        <v>540</v>
      </c>
      <c r="G23" s="33">
        <f t="shared" ref="G23:G30" si="2">+F23*E23</f>
        <v>1620</v>
      </c>
      <c r="H23" s="34">
        <v>19</v>
      </c>
      <c r="I23" s="33">
        <f t="shared" ref="I23:I30" si="3">+G23*(1+H23%)</f>
        <v>1927.8</v>
      </c>
      <c r="J23" s="35"/>
    </row>
    <row r="24" spans="2:10" ht="17.649999999999999" customHeight="1">
      <c r="B24" s="68" t="s">
        <v>88</v>
      </c>
      <c r="C24" s="65"/>
      <c r="D24" s="66"/>
      <c r="E24" s="67">
        <v>1</v>
      </c>
      <c r="F24" s="164">
        <f>SUM(F11:F13)</f>
        <v>540</v>
      </c>
      <c r="G24" s="33">
        <f t="shared" si="2"/>
        <v>540</v>
      </c>
      <c r="H24" s="161">
        <v>7</v>
      </c>
      <c r="I24" s="33">
        <f t="shared" si="3"/>
        <v>577.80000000000007</v>
      </c>
      <c r="J24" s="35"/>
    </row>
    <row r="25" spans="2:10" ht="17.649999999999999" customHeight="1">
      <c r="B25" s="68" t="s">
        <v>26</v>
      </c>
      <c r="C25" s="69"/>
      <c r="D25" s="70"/>
      <c r="E25" s="71">
        <v>2</v>
      </c>
      <c r="F25" s="165">
        <f>F15</f>
        <v>1080</v>
      </c>
      <c r="G25" s="51">
        <f t="shared" si="2"/>
        <v>2160</v>
      </c>
      <c r="H25" s="40">
        <f>H23</f>
        <v>19</v>
      </c>
      <c r="I25" s="39">
        <f t="shared" si="3"/>
        <v>2570.4</v>
      </c>
      <c r="J25" s="35" t="s">
        <v>21</v>
      </c>
    </row>
    <row r="26" spans="2:10" ht="17.649999999999999" customHeight="1">
      <c r="B26" s="68" t="s">
        <v>27</v>
      </c>
      <c r="C26" s="69"/>
      <c r="D26" s="70"/>
      <c r="E26" s="71"/>
      <c r="F26" s="165"/>
      <c r="G26" s="51">
        <f t="shared" si="2"/>
        <v>0</v>
      </c>
      <c r="H26" s="40"/>
      <c r="I26" s="39">
        <f t="shared" si="3"/>
        <v>0</v>
      </c>
      <c r="J26" s="41">
        <f>SUM(I23:I30)</f>
        <v>5975.0999999999995</v>
      </c>
    </row>
    <row r="27" spans="2:10" ht="17.649999999999999" customHeight="1">
      <c r="B27" s="68" t="s">
        <v>28</v>
      </c>
      <c r="C27" s="69"/>
      <c r="D27" s="148" t="s">
        <v>69</v>
      </c>
      <c r="E27" s="168">
        <f>(E14*0.4)</f>
        <v>0</v>
      </c>
      <c r="F27" s="165">
        <f>F14</f>
        <v>1620</v>
      </c>
      <c r="G27" s="51">
        <f t="shared" si="2"/>
        <v>0</v>
      </c>
      <c r="H27" s="40">
        <v>7</v>
      </c>
      <c r="I27" s="39">
        <f t="shared" si="3"/>
        <v>0</v>
      </c>
      <c r="J27" s="42"/>
    </row>
    <row r="28" spans="2:10" ht="17.649999999999999" customHeight="1">
      <c r="B28" s="72"/>
      <c r="C28" s="69"/>
      <c r="D28" s="148" t="s">
        <v>70</v>
      </c>
      <c r="E28" s="168">
        <f>E15*0.5</f>
        <v>0</v>
      </c>
      <c r="F28" s="165">
        <f>F15</f>
        <v>1080</v>
      </c>
      <c r="G28" s="51">
        <f t="shared" si="2"/>
        <v>0</v>
      </c>
      <c r="H28" s="40">
        <v>7</v>
      </c>
      <c r="I28" s="39">
        <f t="shared" si="3"/>
        <v>0</v>
      </c>
      <c r="J28" s="42"/>
    </row>
    <row r="29" spans="2:10" ht="17.649999999999999" customHeight="1">
      <c r="B29" s="72"/>
      <c r="C29" s="73"/>
      <c r="D29" s="149" t="s">
        <v>72</v>
      </c>
      <c r="E29" s="169">
        <f>E16*0.5</f>
        <v>0.5</v>
      </c>
      <c r="F29" s="166">
        <f>F16</f>
        <v>1620</v>
      </c>
      <c r="G29" s="39">
        <f t="shared" si="2"/>
        <v>810</v>
      </c>
      <c r="H29" s="40">
        <v>7</v>
      </c>
      <c r="I29" s="39">
        <f t="shared" si="3"/>
        <v>866.7</v>
      </c>
      <c r="J29" s="42"/>
    </row>
    <row r="30" spans="2:10" ht="17.649999999999999" customHeight="1" thickBot="1">
      <c r="B30" s="74" t="s">
        <v>29</v>
      </c>
      <c r="C30" s="75"/>
      <c r="D30" s="150" t="s">
        <v>86</v>
      </c>
      <c r="E30" s="170">
        <v>0.02</v>
      </c>
      <c r="F30" s="167">
        <f>J10</f>
        <v>1620</v>
      </c>
      <c r="G30" s="76">
        <f t="shared" si="2"/>
        <v>32.4</v>
      </c>
      <c r="H30" s="77"/>
      <c r="I30" s="76">
        <f t="shared" si="3"/>
        <v>32.4</v>
      </c>
      <c r="J30" s="59"/>
    </row>
    <row r="31" spans="2:10" ht="14.1" customHeight="1" thickBot="1"/>
    <row r="32" spans="2:10" ht="24.95" customHeight="1" thickBot="1">
      <c r="B32" s="700" t="s">
        <v>30</v>
      </c>
      <c r="C32" s="701"/>
      <c r="D32" s="701"/>
      <c r="E32" s="78"/>
      <c r="F32" s="78"/>
      <c r="G32" s="78"/>
      <c r="H32" s="78"/>
      <c r="I32" s="78" t="s">
        <v>31</v>
      </c>
      <c r="J32" s="79">
        <f>+J10-J22</f>
        <v>-3542.3999999999996</v>
      </c>
    </row>
    <row r="33" spans="1:11" ht="24.95" customHeight="1" thickBot="1">
      <c r="B33" s="702"/>
      <c r="C33" s="703"/>
      <c r="D33" s="703"/>
      <c r="E33" s="80"/>
      <c r="F33" s="80"/>
      <c r="G33" s="80"/>
      <c r="H33" s="80"/>
      <c r="I33" s="80" t="s">
        <v>32</v>
      </c>
      <c r="J33" s="79">
        <f>+J13-J26</f>
        <v>-4047.2999999999993</v>
      </c>
    </row>
    <row r="34" spans="1:11" ht="14.1" customHeight="1" thickBot="1"/>
    <row r="35" spans="1:11" ht="17.649999999999999" customHeight="1">
      <c r="B35" s="81" t="s">
        <v>33</v>
      </c>
      <c r="C35" s="78"/>
      <c r="D35" s="14"/>
      <c r="E35" s="14"/>
      <c r="F35" s="14"/>
      <c r="G35" s="14"/>
      <c r="H35" s="15"/>
      <c r="I35" s="15"/>
      <c r="J35" s="82">
        <v>0</v>
      </c>
    </row>
    <row r="36" spans="1:11" ht="17.649999999999999" customHeight="1">
      <c r="A36" s="83"/>
      <c r="B36" s="84"/>
      <c r="C36" s="85"/>
      <c r="D36" s="86" t="s">
        <v>17</v>
      </c>
      <c r="E36" s="86" t="s">
        <v>20</v>
      </c>
      <c r="F36" s="86" t="s">
        <v>20</v>
      </c>
      <c r="G36" s="86" t="s">
        <v>17</v>
      </c>
      <c r="H36" s="87"/>
      <c r="I36" s="87"/>
      <c r="J36" s="28">
        <f>SUM(G38:G47)</f>
        <v>16250</v>
      </c>
      <c r="K36" s="83"/>
    </row>
    <row r="37" spans="1:11" ht="17.649999999999999" customHeight="1">
      <c r="A37" s="83"/>
      <c r="B37" s="88"/>
      <c r="C37" s="89"/>
      <c r="D37" s="90" t="s">
        <v>34</v>
      </c>
      <c r="E37" s="91" t="s">
        <v>35</v>
      </c>
      <c r="F37" s="92" t="s">
        <v>36</v>
      </c>
      <c r="G37" s="93"/>
      <c r="H37" s="94"/>
      <c r="I37" s="94"/>
      <c r="J37" s="35"/>
      <c r="K37" s="83"/>
    </row>
    <row r="38" spans="1:11" ht="17.649999999999999" customHeight="1">
      <c r="B38" s="64" t="s">
        <v>37</v>
      </c>
      <c r="C38" s="95" t="s">
        <v>38</v>
      </c>
      <c r="D38" s="32">
        <v>105000</v>
      </c>
      <c r="E38" s="96">
        <v>7.0000000000000007E-2</v>
      </c>
      <c r="F38" s="97">
        <v>0.02</v>
      </c>
      <c r="G38" s="33">
        <f>+D38*E38+D38*F38</f>
        <v>9450</v>
      </c>
      <c r="H38" s="34">
        <v>19</v>
      </c>
      <c r="I38" s="33">
        <f t="shared" ref="I38:I47" si="4">+G38*(1+H38%)</f>
        <v>11245.5</v>
      </c>
      <c r="J38" s="35" t="s">
        <v>21</v>
      </c>
    </row>
    <row r="39" spans="1:11" ht="17.649999999999999" customHeight="1">
      <c r="B39" s="68"/>
      <c r="C39" s="98" t="s">
        <v>39</v>
      </c>
      <c r="D39" s="46">
        <v>40000</v>
      </c>
      <c r="E39" s="99">
        <v>0.1</v>
      </c>
      <c r="F39" s="100">
        <v>0.02</v>
      </c>
      <c r="G39" s="33">
        <f>+D39*E39+D39*F39</f>
        <v>4800</v>
      </c>
      <c r="H39" s="40">
        <f>$H$38</f>
        <v>19</v>
      </c>
      <c r="I39" s="39">
        <f t="shared" si="4"/>
        <v>5712</v>
      </c>
      <c r="J39" s="41">
        <f>SUM(I38:I47)</f>
        <v>19299.5</v>
      </c>
    </row>
    <row r="40" spans="1:11" ht="17.649999999999999" customHeight="1">
      <c r="A40" s="101"/>
      <c r="B40" s="68"/>
      <c r="C40" s="102" t="s">
        <v>40</v>
      </c>
      <c r="D40" s="46">
        <v>5000</v>
      </c>
      <c r="E40" s="99">
        <v>0.05</v>
      </c>
      <c r="F40" s="100">
        <v>0.01</v>
      </c>
      <c r="G40" s="33">
        <f>+D40*E40+D40*F40</f>
        <v>300</v>
      </c>
      <c r="H40" s="40">
        <f>$H$38</f>
        <v>19</v>
      </c>
      <c r="I40" s="39">
        <f t="shared" si="4"/>
        <v>357</v>
      </c>
      <c r="J40" s="42"/>
    </row>
    <row r="41" spans="1:11" ht="17.649999999999999" customHeight="1">
      <c r="A41" s="101"/>
      <c r="B41" s="68"/>
      <c r="C41" s="103" t="s">
        <v>41</v>
      </c>
      <c r="D41" s="104">
        <v>2000</v>
      </c>
      <c r="E41" s="105">
        <v>0.1</v>
      </c>
      <c r="F41" s="106"/>
      <c r="G41" s="33">
        <f>+D41*E41+D41*F41</f>
        <v>200</v>
      </c>
      <c r="H41" s="40">
        <f>$H$38</f>
        <v>19</v>
      </c>
      <c r="I41" s="39">
        <f t="shared" si="4"/>
        <v>238</v>
      </c>
      <c r="J41" s="42"/>
    </row>
    <row r="42" spans="1:11" ht="17.649999999999999" customHeight="1">
      <c r="A42" s="101"/>
      <c r="B42" s="68" t="s">
        <v>42</v>
      </c>
      <c r="C42" s="107"/>
      <c r="D42" s="108"/>
      <c r="E42" s="109"/>
      <c r="F42" s="110"/>
      <c r="G42" s="111">
        <v>300</v>
      </c>
      <c r="H42" s="40">
        <v>19</v>
      </c>
      <c r="I42" s="39">
        <f t="shared" si="4"/>
        <v>357</v>
      </c>
      <c r="J42" s="42"/>
    </row>
    <row r="43" spans="1:11" ht="17.649999999999999" customHeight="1">
      <c r="A43" s="101"/>
      <c r="B43" s="68" t="s">
        <v>43</v>
      </c>
      <c r="C43" s="112"/>
      <c r="D43" s="113"/>
      <c r="E43" s="114"/>
      <c r="F43" s="115"/>
      <c r="G43" s="111">
        <v>1000</v>
      </c>
      <c r="H43" s="40">
        <v>19</v>
      </c>
      <c r="I43" s="39">
        <f t="shared" si="4"/>
        <v>1190</v>
      </c>
      <c r="J43" s="42"/>
    </row>
    <row r="44" spans="1:11" ht="17.649999999999999" customHeight="1">
      <c r="A44" s="101"/>
      <c r="B44" s="68" t="s">
        <v>44</v>
      </c>
      <c r="C44" s="116"/>
      <c r="D44" s="117" t="s">
        <v>73</v>
      </c>
      <c r="E44" s="118"/>
      <c r="F44" s="119"/>
      <c r="G44" s="111">
        <v>200</v>
      </c>
      <c r="H44" s="40">
        <v>0</v>
      </c>
      <c r="I44" s="39">
        <f t="shared" si="4"/>
        <v>200</v>
      </c>
      <c r="J44" s="42"/>
    </row>
    <row r="45" spans="1:11" ht="17.649999999999999" customHeight="1">
      <c r="A45" s="101"/>
      <c r="B45" s="68" t="s">
        <v>90</v>
      </c>
      <c r="C45" s="112"/>
      <c r="D45" s="113"/>
      <c r="E45" s="114"/>
      <c r="F45" s="115"/>
      <c r="G45" s="111"/>
      <c r="H45" s="40"/>
      <c r="I45" s="39"/>
      <c r="J45" s="42"/>
    </row>
    <row r="46" spans="1:11" ht="17.649999999999999" customHeight="1">
      <c r="A46" s="101"/>
      <c r="B46" s="120" t="s">
        <v>45</v>
      </c>
      <c r="C46" s="116"/>
      <c r="D46" s="117"/>
      <c r="E46" s="118"/>
      <c r="F46" s="119"/>
      <c r="G46" s="121"/>
      <c r="H46" s="40"/>
      <c r="I46" s="39"/>
      <c r="J46" s="42"/>
    </row>
    <row r="47" spans="1:11" ht="17.649999999999999" customHeight="1" thickBot="1">
      <c r="A47" s="101"/>
      <c r="B47" s="74" t="s">
        <v>29</v>
      </c>
      <c r="C47" s="122"/>
      <c r="D47" s="123"/>
      <c r="E47" s="124"/>
      <c r="F47" s="125"/>
      <c r="G47" s="126"/>
      <c r="H47" s="77"/>
      <c r="I47" s="76">
        <f t="shared" si="4"/>
        <v>0</v>
      </c>
      <c r="J47" s="59"/>
    </row>
    <row r="48" spans="1:11" ht="14.1" customHeight="1" thickBot="1">
      <c r="A48" s="101"/>
      <c r="G48" s="127"/>
      <c r="H48" s="127"/>
      <c r="I48" s="127"/>
      <c r="J48" s="127"/>
    </row>
    <row r="49" spans="1:10" ht="24.95" customHeight="1" thickTop="1" thickBot="1">
      <c r="A49" s="101"/>
      <c r="B49" s="696" t="s">
        <v>46</v>
      </c>
      <c r="C49" s="697"/>
      <c r="D49" s="128"/>
      <c r="E49" s="128"/>
      <c r="F49" s="128"/>
      <c r="G49" s="129"/>
      <c r="H49" s="129"/>
      <c r="I49" s="130" t="s">
        <v>31</v>
      </c>
      <c r="J49" s="131">
        <f>+J32-J36</f>
        <v>-19792.400000000001</v>
      </c>
    </row>
    <row r="50" spans="1:10" ht="24.95" customHeight="1" thickTop="1" thickBot="1">
      <c r="A50" s="101"/>
      <c r="B50" s="698"/>
      <c r="C50" s="699"/>
      <c r="D50" s="132"/>
      <c r="E50" s="132"/>
      <c r="F50" s="132"/>
      <c r="G50" s="133"/>
      <c r="H50" s="133"/>
      <c r="I50" s="134" t="s">
        <v>32</v>
      </c>
      <c r="J50" s="131">
        <f>+J33-J39</f>
        <v>-23346.799999999999</v>
      </c>
    </row>
    <row r="51" spans="1:10" ht="15" customHeight="1" thickTop="1">
      <c r="A51" s="101"/>
      <c r="E51" s="135" t="s">
        <v>10</v>
      </c>
      <c r="F51" s="136" t="s">
        <v>47</v>
      </c>
      <c r="G51" s="137" t="s">
        <v>48</v>
      </c>
      <c r="H51" s="138"/>
      <c r="I51" s="138"/>
    </row>
    <row r="52" spans="1:10" ht="15.95" customHeight="1">
      <c r="A52" s="101"/>
      <c r="B52" s="139" t="s">
        <v>49</v>
      </c>
      <c r="C52" s="140"/>
      <c r="D52" s="140"/>
      <c r="E52" s="141">
        <f>SUM(F11:F13)</f>
        <v>540</v>
      </c>
      <c r="F52" s="142">
        <f>'Annahmen162_UadB (Bsp)'!H31</f>
        <v>1</v>
      </c>
      <c r="G52" s="143">
        <f>+F52*E52</f>
        <v>540</v>
      </c>
      <c r="H52" s="171"/>
      <c r="I52" s="144"/>
      <c r="J52" s="145"/>
    </row>
    <row r="53" spans="1:10" ht="10.15" customHeight="1" thickBot="1">
      <c r="A53" s="101"/>
    </row>
    <row r="54" spans="1:10">
      <c r="B54" s="172" t="s">
        <v>92</v>
      </c>
      <c r="C54" s="24"/>
      <c r="D54" s="24"/>
      <c r="E54" s="173"/>
      <c r="F54" s="174" t="s">
        <v>93</v>
      </c>
      <c r="G54" s="174" t="s">
        <v>94</v>
      </c>
      <c r="H54" s="175"/>
      <c r="I54" s="176"/>
      <c r="J54" s="177" t="s">
        <v>95</v>
      </c>
    </row>
    <row r="55" spans="1:10">
      <c r="B55" s="178" t="s">
        <v>96</v>
      </c>
      <c r="C55" s="140"/>
      <c r="D55" s="140"/>
      <c r="E55" s="145"/>
      <c r="F55" s="179">
        <v>0.03</v>
      </c>
      <c r="G55" s="180">
        <v>150000</v>
      </c>
      <c r="H55" s="181" t="s">
        <v>97</v>
      </c>
      <c r="I55" s="182">
        <f>G55*F55/2</f>
        <v>2250</v>
      </c>
      <c r="J55" s="183"/>
    </row>
    <row r="56" spans="1:10" ht="15">
      <c r="B56" s="178"/>
      <c r="C56" s="140"/>
      <c r="D56" s="140"/>
      <c r="E56" s="184" t="s">
        <v>98</v>
      </c>
      <c r="F56" s="185"/>
      <c r="G56" s="186"/>
      <c r="H56" s="187" t="s">
        <v>99</v>
      </c>
      <c r="I56" s="182">
        <f>J49-I55</f>
        <v>-22042.400000000001</v>
      </c>
      <c r="J56" s="188">
        <f>IF(G52&lt;&gt;0,ROUND(I56/G52,2),0)</f>
        <v>-40.82</v>
      </c>
    </row>
    <row r="57" spans="1:10">
      <c r="B57" s="178" t="s">
        <v>100</v>
      </c>
      <c r="C57" s="140"/>
      <c r="D57" s="140"/>
      <c r="F57" s="189">
        <v>15</v>
      </c>
      <c r="G57" s="190" t="s">
        <v>101</v>
      </c>
      <c r="H57" s="181" t="s">
        <v>97</v>
      </c>
      <c r="I57" s="182">
        <f>+F57*G52</f>
        <v>8100</v>
      </c>
      <c r="J57" s="191"/>
    </row>
    <row r="58" spans="1:10" ht="15.75" thickBot="1">
      <c r="B58" s="192"/>
      <c r="C58" s="193"/>
      <c r="D58" s="193"/>
      <c r="E58" s="194" t="s">
        <v>102</v>
      </c>
      <c r="F58" s="195" t="s">
        <v>103</v>
      </c>
      <c r="G58" s="196">
        <f>G55/2</f>
        <v>75000</v>
      </c>
      <c r="H58" s="197" t="s">
        <v>99</v>
      </c>
      <c r="I58" s="196">
        <f>+J49-I57</f>
        <v>-27892.400000000001</v>
      </c>
      <c r="J58" s="198">
        <f>IF(G58&lt;&gt;0,ROUND(I58/G58,2),0)</f>
        <v>-0.37</v>
      </c>
    </row>
    <row r="59" spans="1:10" ht="12.95" customHeight="1">
      <c r="A59" s="101"/>
    </row>
    <row r="60" spans="1:10" ht="12.95" customHeight="1">
      <c r="A60" s="101"/>
    </row>
  </sheetData>
  <mergeCells count="3">
    <mergeCell ref="E6:F6"/>
    <mergeCell ref="B49:C50"/>
    <mergeCell ref="B32:D33"/>
  </mergeCells>
  <phoneticPr fontId="0" type="noConversion"/>
  <pageMargins left="0.78740157480314965" right="0.59055118110236227" top="0.3" bottom="0.32" header="0.31496062992125984" footer="0.31496062992125984"/>
  <pageSetup paperSize="9" scale="75" fitToHeight="6" orientation="portrait" horizontalDpi="1200" verticalDpi="1200" r:id="rId1"/>
  <headerFooter alignWithMargins="0">
    <oddFooter>&amp;L&amp;"Arial,Fett Kursiv"LEL &amp;"Arial,Standard"&amp;9Schwäbisch Gmünd, Abt.2&amp;R&amp;9 162UadB</oddFooter>
  </headerFooter>
  <colBreaks count="2" manualBreakCount="2">
    <brk id="11" max="100" man="1"/>
    <brk id="20" max="100"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3"/>
  <sheetViews>
    <sheetView showGridLines="0" zoomScaleNormal="100" workbookViewId="0">
      <selection activeCell="H30" sqref="H30"/>
    </sheetView>
  </sheetViews>
  <sheetFormatPr baseColWidth="10" defaultRowHeight="12.75"/>
  <cols>
    <col min="1" max="1" width="1.140625" customWidth="1"/>
    <col min="3" max="3" width="12.42578125" bestFit="1" customWidth="1"/>
    <col min="4" max="4" width="15.85546875" bestFit="1" customWidth="1"/>
    <col min="5" max="5" width="7.140625" bestFit="1" customWidth="1"/>
    <col min="6" max="6" width="8.85546875" bestFit="1" customWidth="1"/>
    <col min="7" max="7" width="10.28515625" customWidth="1"/>
    <col min="8" max="8" width="6.28515625" customWidth="1"/>
    <col min="9" max="9" width="4.28515625" bestFit="1" customWidth="1"/>
  </cols>
  <sheetData>
    <row r="2" spans="2:13" ht="20.25">
      <c r="B2" s="2" t="s">
        <v>0</v>
      </c>
    </row>
    <row r="4" spans="2:13">
      <c r="B4" s="153" t="s">
        <v>123</v>
      </c>
    </row>
    <row r="5" spans="2:13">
      <c r="B5" t="s">
        <v>111</v>
      </c>
      <c r="E5" s="157">
        <v>5</v>
      </c>
      <c r="F5" t="s">
        <v>89</v>
      </c>
    </row>
    <row r="7" spans="2:13">
      <c r="B7" s="153" t="s">
        <v>55</v>
      </c>
      <c r="E7" s="146" t="s">
        <v>31</v>
      </c>
      <c r="G7" t="s">
        <v>32</v>
      </c>
    </row>
    <row r="8" spans="2:13">
      <c r="B8" s="153" t="s">
        <v>56</v>
      </c>
      <c r="C8" t="s">
        <v>57</v>
      </c>
      <c r="D8" t="s">
        <v>112</v>
      </c>
      <c r="E8" s="158"/>
      <c r="F8" t="s">
        <v>17</v>
      </c>
      <c r="G8" s="159">
        <v>50</v>
      </c>
      <c r="H8" t="s">
        <v>17</v>
      </c>
      <c r="J8" s="154" t="s">
        <v>114</v>
      </c>
      <c r="K8" t="s">
        <v>113</v>
      </c>
      <c r="L8" t="s">
        <v>32</v>
      </c>
      <c r="M8" s="199">
        <v>74</v>
      </c>
    </row>
    <row r="9" spans="2:13">
      <c r="D9" t="s">
        <v>58</v>
      </c>
      <c r="E9" s="158"/>
      <c r="F9" t="s">
        <v>17</v>
      </c>
      <c r="G9" s="159"/>
      <c r="H9" t="s">
        <v>17</v>
      </c>
    </row>
    <row r="10" spans="2:13">
      <c r="C10" t="s">
        <v>59</v>
      </c>
      <c r="D10" t="s">
        <v>60</v>
      </c>
      <c r="E10" s="158"/>
      <c r="F10" t="s">
        <v>17</v>
      </c>
      <c r="G10" s="159"/>
      <c r="H10" t="s">
        <v>17</v>
      </c>
    </row>
    <row r="11" spans="2:13">
      <c r="C11" t="s">
        <v>54</v>
      </c>
      <c r="D11" t="s">
        <v>60</v>
      </c>
      <c r="E11" s="158"/>
      <c r="F11" t="s">
        <v>17</v>
      </c>
      <c r="G11" s="159"/>
      <c r="H11" t="s">
        <v>17</v>
      </c>
    </row>
    <row r="12" spans="2:13">
      <c r="C12" t="s">
        <v>67</v>
      </c>
      <c r="D12" t="s">
        <v>60</v>
      </c>
      <c r="E12" s="158"/>
      <c r="F12" t="s">
        <v>17</v>
      </c>
      <c r="G12" s="159"/>
      <c r="H12" t="s">
        <v>17</v>
      </c>
    </row>
    <row r="13" spans="2:13">
      <c r="C13" t="s">
        <v>106</v>
      </c>
      <c r="D13" s="154" t="s">
        <v>82</v>
      </c>
      <c r="E13" s="158"/>
      <c r="F13" s="154" t="s">
        <v>17</v>
      </c>
      <c r="G13" s="159"/>
      <c r="H13" s="154" t="s">
        <v>17</v>
      </c>
    </row>
    <row r="15" spans="2:13">
      <c r="B15" s="153" t="s">
        <v>61</v>
      </c>
      <c r="C15" s="154" t="s">
        <v>64</v>
      </c>
    </row>
    <row r="16" spans="2:13">
      <c r="C16" t="s">
        <v>62</v>
      </c>
      <c r="E16" s="156">
        <v>180</v>
      </c>
      <c r="F16" t="s">
        <v>64</v>
      </c>
    </row>
    <row r="17" spans="2:9">
      <c r="D17" s="147" t="s">
        <v>63</v>
      </c>
    </row>
    <row r="20" spans="2:9">
      <c r="C20" s="154" t="s">
        <v>65</v>
      </c>
      <c r="D20" t="s">
        <v>66</v>
      </c>
      <c r="E20" s="157"/>
      <c r="F20" t="s">
        <v>65</v>
      </c>
    </row>
    <row r="22" spans="2:9">
      <c r="B22" t="s">
        <v>84</v>
      </c>
      <c r="E22" s="157">
        <v>5</v>
      </c>
      <c r="F22" t="s">
        <v>76</v>
      </c>
    </row>
    <row r="23" spans="2:9">
      <c r="B23" t="s">
        <v>77</v>
      </c>
      <c r="E23" s="157">
        <f>E16*E5/E22</f>
        <v>180</v>
      </c>
      <c r="F23" t="s">
        <v>77</v>
      </c>
    </row>
    <row r="25" spans="2:9">
      <c r="B25" s="153" t="s">
        <v>74</v>
      </c>
      <c r="G25" s="155" t="s">
        <v>85</v>
      </c>
    </row>
    <row r="26" spans="2:9">
      <c r="C26" t="s">
        <v>75</v>
      </c>
      <c r="E26" s="157">
        <v>1.5</v>
      </c>
      <c r="F26" t="s">
        <v>48</v>
      </c>
      <c r="G26">
        <f>E23</f>
        <v>180</v>
      </c>
      <c r="H26">
        <f>E26*G26</f>
        <v>270</v>
      </c>
      <c r="I26" t="s">
        <v>48</v>
      </c>
    </row>
    <row r="27" spans="2:9">
      <c r="C27" t="s">
        <v>78</v>
      </c>
      <c r="E27" s="157"/>
      <c r="F27" t="s">
        <v>48</v>
      </c>
      <c r="G27">
        <v>0</v>
      </c>
      <c r="H27">
        <f>E27*G27</f>
        <v>0</v>
      </c>
      <c r="I27" t="s">
        <v>48</v>
      </c>
    </row>
    <row r="28" spans="2:9">
      <c r="C28" t="s">
        <v>79</v>
      </c>
      <c r="E28" s="157">
        <v>1</v>
      </c>
      <c r="F28" t="s">
        <v>48</v>
      </c>
      <c r="G28">
        <v>360</v>
      </c>
      <c r="H28">
        <f>E28*G28</f>
        <v>360</v>
      </c>
      <c r="I28" t="s">
        <v>48</v>
      </c>
    </row>
    <row r="29" spans="2:9">
      <c r="C29" t="s">
        <v>80</v>
      </c>
      <c r="E29" s="157">
        <v>1.5</v>
      </c>
      <c r="F29" t="s">
        <v>48</v>
      </c>
      <c r="G29">
        <v>180</v>
      </c>
      <c r="H29">
        <f>E29*G29</f>
        <v>270</v>
      </c>
      <c r="I29" t="s">
        <v>48</v>
      </c>
    </row>
    <row r="30" spans="2:9">
      <c r="C30" s="151" t="s">
        <v>81</v>
      </c>
      <c r="D30" s="151"/>
      <c r="E30" s="151"/>
      <c r="F30" s="151"/>
      <c r="G30" s="151"/>
      <c r="H30" s="151">
        <f>SUM(H26:H29)</f>
        <v>900</v>
      </c>
      <c r="I30" t="s">
        <v>48</v>
      </c>
    </row>
    <row r="31" spans="2:9">
      <c r="G31" t="s">
        <v>82</v>
      </c>
      <c r="H31" s="152">
        <f>H30/(E16*E5)</f>
        <v>1</v>
      </c>
      <c r="I31" t="s">
        <v>48</v>
      </c>
    </row>
    <row r="32" spans="2:9">
      <c r="B32" s="153" t="s">
        <v>104</v>
      </c>
    </row>
    <row r="33" spans="2:5">
      <c r="B33" s="154" t="s">
        <v>105</v>
      </c>
      <c r="E33" s="154"/>
    </row>
  </sheetData>
  <phoneticPr fontId="0" type="noConversion"/>
  <pageMargins left="0.78740157499999996" right="0.78740157499999996" top="0.984251969" bottom="0.984251969" header="0.4921259845" footer="0.4921259845"/>
  <pageSetup paperSize="9" scale="71" orientation="portrait" verticalDpi="1200" r:id="rId1"/>
  <headerFooter alignWithMargins="0">
    <oddFooter>&amp;L&amp;"Arial,Fett Kursiv"&amp;9LEL&amp;"Arial,Standard"&amp;10 Schwäbisch Gmünd, Abt. 2&amp;R&amp;9 02/2008</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Hinweise</vt:lpstr>
      <vt:lpstr>Wirtschaftlichkeit, Kalkulation</vt:lpstr>
      <vt:lpstr>Annahmen</vt:lpstr>
      <vt:lpstr>Annahmen </vt:lpstr>
      <vt:lpstr>162_UadB (Bsp)</vt:lpstr>
      <vt:lpstr>Annahmen162_UadB (Bsp)</vt:lpstr>
      <vt:lpstr>'162_UadB (Bsp)'!Druckbereich</vt:lpstr>
      <vt:lpstr>'Wirtschaftlichkeit, Kalkulation'!Druckbereich</vt:lpstr>
      <vt:lpstr>'162_UadB (Bsp)'!Ende06</vt:lpstr>
      <vt:lpstr>Hinweise!OLE_LINK1</vt:lpstr>
      <vt:lpstr>'162_UadB (Bsp)'!Start01</vt:lpstr>
    </vt:vector>
  </TitlesOfParts>
  <Company>EBZI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Abele</dc:creator>
  <cp:lastModifiedBy>Schroeder, Gudrun (LEL-SG)</cp:lastModifiedBy>
  <cp:lastPrinted>2022-01-18T15:41:00Z</cp:lastPrinted>
  <dcterms:created xsi:type="dcterms:W3CDTF">2007-05-16T06:23:17Z</dcterms:created>
  <dcterms:modified xsi:type="dcterms:W3CDTF">2022-01-27T16:01:51Z</dcterms:modified>
</cp:coreProperties>
</file>